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929"/>
  <workbookPr/>
  <mc:AlternateContent xmlns:mc="http://schemas.openxmlformats.org/markup-compatibility/2006">
    <mc:Choice Requires="x15">
      <x15ac:absPath xmlns:x15ac="http://schemas.microsoft.com/office/spreadsheetml/2010/11/ac" url="C:\Users\Temizer\Desktop\"/>
    </mc:Choice>
  </mc:AlternateContent>
  <xr:revisionPtr revIDLastSave="0" documentId="13_ncr:1_{07FE6641-A987-4361-AF42-696E88133BC8}" xr6:coauthVersionLast="46" xr6:coauthVersionMax="46" xr10:uidLastSave="{00000000-0000-0000-0000-000000000000}"/>
  <bookViews>
    <workbookView xWindow="120" yWindow="180" windowWidth="17475" windowHeight="14850" xr2:uid="{00000000-000D-0000-FFFF-FFFF00000000}"/>
  </bookViews>
  <sheets>
    <sheet name="Grades" sheetId="1" r:id="rId1"/>
    <sheet name="Statistics" sheetId="2" r:id="rId2"/>
  </sheets>
  <definedNames>
    <definedName name="Assessment1Grades">Grades!$C$12:$C$59</definedName>
    <definedName name="Assessment2Grades">Grades!$D$12:$D$59</definedName>
    <definedName name="Assessment3Grades">Grades!$E$12:$E$59</definedName>
    <definedName name="Assessment4Grades">Grades!$F$12:$F$59</definedName>
    <definedName name="Assessment5Grades">Grades!$G$12:$G$59</definedName>
    <definedName name="Assessment6Grades">Grades!$H$12:$H$59</definedName>
    <definedName name="AssessmentMaxGrades">Grades!$C$8:$H$8</definedName>
    <definedName name="AssessmentMeanGrades">Grades!$C$9:$H$9</definedName>
    <definedName name="AssessmentWeights">Grades!$C$7:$H$7</definedName>
    <definedName name="CLO1AssessmentWeights">Statistics!$K$30:$K$35</definedName>
    <definedName name="CLO2AssessmentWeights">Statistics!$L$30:$L$35</definedName>
    <definedName name="CLO3AssessmentWeights">Statistics!$M$30:$M$35</definedName>
    <definedName name="CLO4AssessmentWeights">Statistics!$N$30:$N$35</definedName>
    <definedName name="CLO5AssessmentWeights">Statistics!$O$30:$O$35</definedName>
    <definedName name="CLOAchievements">Statistics!$K$28:$O$28</definedName>
    <definedName name="CLOLabels">Statistics!$K$29:$O$29</definedName>
    <definedName name="GradeFrequencies">Statistics!$D$30:$D$41</definedName>
    <definedName name="GradeLabels">Statistics!$C$30:$C$41</definedName>
    <definedName name="LetterGrades">Grades!$J$12:$J$59</definedName>
    <definedName name="OverallGrades">Grades!$I$12:$I$59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35" i="2" l="1"/>
  <c r="P34" i="2"/>
  <c r="P33" i="2"/>
  <c r="P32" i="2"/>
  <c r="P31" i="2"/>
  <c r="P30" i="2"/>
  <c r="I59" i="1" a="1"/>
  <c r="I59" i="1" s="1"/>
  <c r="I58" i="1" a="1"/>
  <c r="I58" i="1" s="1"/>
  <c r="I57" i="1" a="1"/>
  <c r="I57" i="1"/>
  <c r="I56" i="1" a="1"/>
  <c r="I56" i="1"/>
  <c r="J56" i="1" s="1"/>
  <c r="I55" i="1" a="1"/>
  <c r="I55" i="1" s="1"/>
  <c r="J55" i="1" s="1"/>
  <c r="J54" i="1"/>
  <c r="I54" i="1" a="1"/>
  <c r="I54" i="1"/>
  <c r="I53" i="1" a="1"/>
  <c r="I53" i="1" s="1"/>
  <c r="J53" i="1" s="1"/>
  <c r="I52" i="1" a="1"/>
  <c r="I52" i="1" s="1"/>
  <c r="J52" i="1" s="1"/>
  <c r="I51" i="1" a="1"/>
  <c r="I51" i="1" s="1"/>
  <c r="J51" i="1" s="1"/>
  <c r="I50" i="1" a="1"/>
  <c r="I50" i="1" s="1"/>
  <c r="J50" i="1" s="1"/>
  <c r="I49" i="1" a="1"/>
  <c r="I49" i="1"/>
  <c r="J49" i="1" s="1"/>
  <c r="I48" i="1" a="1"/>
  <c r="I48" i="1"/>
  <c r="J48" i="1" s="1"/>
  <c r="I47" i="1" a="1"/>
  <c r="I47" i="1" s="1"/>
  <c r="J47" i="1" s="1"/>
  <c r="I46" i="1" a="1"/>
  <c r="I46" i="1"/>
  <c r="J46" i="1" s="1"/>
  <c r="I45" i="1" a="1"/>
  <c r="I45" i="1" s="1"/>
  <c r="J45" i="1" s="1"/>
  <c r="I44" i="1" a="1"/>
  <c r="I44" i="1" s="1"/>
  <c r="J44" i="1" s="1"/>
  <c r="I43" i="1" a="1"/>
  <c r="I43" i="1" s="1"/>
  <c r="J43" i="1" s="1"/>
  <c r="I42" i="1" a="1"/>
  <c r="I42" i="1"/>
  <c r="J42" i="1" s="1"/>
  <c r="I41" i="1" a="1"/>
  <c r="I41" i="1" s="1"/>
  <c r="J41" i="1" s="1"/>
  <c r="I40" i="1" a="1"/>
  <c r="I40" i="1" s="1"/>
  <c r="J40" i="1" s="1"/>
  <c r="I39" i="1" a="1"/>
  <c r="I39" i="1"/>
  <c r="J39" i="1" s="1"/>
  <c r="I38" i="1" a="1"/>
  <c r="I38" i="1" s="1"/>
  <c r="J38" i="1" s="1"/>
  <c r="J37" i="1"/>
  <c r="I37" i="1" a="1"/>
  <c r="I37" i="1"/>
  <c r="I36" i="1" a="1"/>
  <c r="I36" i="1"/>
  <c r="J36" i="1" s="1"/>
  <c r="I35" i="1" a="1"/>
  <c r="I35" i="1"/>
  <c r="J35" i="1" s="1"/>
  <c r="I34" i="1" a="1"/>
  <c r="I34" i="1" s="1"/>
  <c r="J34" i="1" s="1"/>
  <c r="I33" i="1" a="1"/>
  <c r="I33" i="1"/>
  <c r="J33" i="1" s="1"/>
  <c r="I32" i="1" a="1"/>
  <c r="I32" i="1"/>
  <c r="J32" i="1" s="1"/>
  <c r="I31" i="1" a="1"/>
  <c r="I31" i="1" s="1"/>
  <c r="J31" i="1" s="1"/>
  <c r="I30" i="1" a="1"/>
  <c r="I30" i="1"/>
  <c r="J30" i="1" s="1"/>
  <c r="I29" i="1" a="1"/>
  <c r="I29" i="1" s="1"/>
  <c r="J29" i="1" s="1"/>
  <c r="I28" i="1" a="1"/>
  <c r="I28" i="1" s="1"/>
  <c r="J28" i="1" s="1"/>
  <c r="I27" i="1" a="1"/>
  <c r="I27" i="1" s="1"/>
  <c r="J27" i="1" s="1"/>
  <c r="I26" i="1" a="1"/>
  <c r="I26" i="1"/>
  <c r="J26" i="1" s="1"/>
  <c r="I25" i="1" a="1"/>
  <c r="I25" i="1" s="1"/>
  <c r="J25" i="1" s="1"/>
  <c r="I24" i="1" a="1"/>
  <c r="I24" i="1" s="1"/>
  <c r="J24" i="1" s="1"/>
  <c r="I23" i="1" a="1"/>
  <c r="I23" i="1"/>
  <c r="J23" i="1" s="1"/>
  <c r="I22" i="1" a="1"/>
  <c r="I22" i="1" s="1"/>
  <c r="J22" i="1" s="1"/>
  <c r="I21" i="1" a="1"/>
  <c r="I21" i="1"/>
  <c r="J21" i="1" s="1"/>
  <c r="I20" i="1" a="1"/>
  <c r="I20" i="1"/>
  <c r="J20" i="1" s="1"/>
  <c r="I19" i="1" a="1"/>
  <c r="I19" i="1"/>
  <c r="J19" i="1" s="1"/>
  <c r="I18" i="1" a="1"/>
  <c r="I18" i="1" s="1"/>
  <c r="J18" i="1" s="1"/>
  <c r="I17" i="1" a="1"/>
  <c r="I17" i="1"/>
  <c r="J17" i="1" s="1"/>
  <c r="I16" i="1" a="1"/>
  <c r="I16" i="1"/>
  <c r="J16" i="1" s="1"/>
  <c r="I15" i="1" a="1"/>
  <c r="I15" i="1" s="1"/>
  <c r="J15" i="1" s="1"/>
  <c r="I14" i="1" a="1"/>
  <c r="I14" i="1"/>
  <c r="J14" i="1" s="1"/>
  <c r="I13" i="1" a="1"/>
  <c r="I13" i="1" s="1"/>
  <c r="J13" i="1" s="1"/>
  <c r="I12" i="1" a="1"/>
  <c r="I12" i="1" s="1"/>
  <c r="J12" i="1" s="1"/>
  <c r="H10" i="1" l="1" a="1"/>
  <c r="H10" i="1" s="1"/>
  <c r="F10" i="1" a="1"/>
  <c r="F10" i="1" s="1"/>
  <c r="E10" i="1" a="1"/>
  <c r="D10" i="1" a="1"/>
  <c r="D10" i="1" s="1"/>
  <c r="C10" i="1" a="1"/>
  <c r="C10" i="1" s="1"/>
  <c r="G10" i="1" a="1"/>
  <c r="I10" i="1" a="1"/>
  <c r="I10" i="1" s="1"/>
  <c r="G9" i="1"/>
  <c r="D41" i="2"/>
  <c r="D37" i="2"/>
  <c r="D34" i="2"/>
  <c r="E10" i="1"/>
  <c r="D31" i="2"/>
  <c r="D40" i="2"/>
  <c r="D36" i="2"/>
  <c r="D33" i="2"/>
  <c r="C9" i="1"/>
  <c r="F9" i="1"/>
  <c r="E9" i="1"/>
  <c r="D39" i="2"/>
  <c r="D30" i="2"/>
  <c r="G10" i="1"/>
  <c r="D35" i="2"/>
  <c r="I9" i="1"/>
  <c r="D32" i="2"/>
  <c r="H9" i="1"/>
  <c r="D38" i="2"/>
  <c r="D9" i="1"/>
  <c r="E32" i="2" l="1"/>
  <c r="M28" i="2" a="1"/>
  <c r="M28" i="2" s="1"/>
  <c r="L28" i="2" a="1"/>
  <c r="K28" i="2" a="1"/>
  <c r="K28" i="2" s="1"/>
  <c r="O28" i="2" a="1"/>
  <c r="O28" i="2" s="1"/>
  <c r="N28" i="2" a="1"/>
  <c r="N28" i="2" s="1"/>
  <c r="E39" i="2"/>
  <c r="E40" i="2"/>
  <c r="E31" i="2"/>
  <c r="E35" i="2"/>
  <c r="L28" i="2"/>
  <c r="E34" i="2"/>
  <c r="E33" i="2"/>
  <c r="E37" i="2"/>
  <c r="E41" i="2"/>
  <c r="E38" i="2"/>
  <c r="E30" i="2"/>
  <c r="E36" i="2"/>
</calcChain>
</file>

<file path=xl/sharedStrings.xml><?xml version="1.0" encoding="utf-8"?>
<sst xmlns="http://schemas.openxmlformats.org/spreadsheetml/2006/main" count="126" uniqueCount="107">
  <si>
    <t>Student Name</t>
  </si>
  <si>
    <t>Student ID</t>
  </si>
  <si>
    <t>Course Code and Title :</t>
  </si>
  <si>
    <t>Year and Semester :</t>
  </si>
  <si>
    <t>Course Coordinator :</t>
  </si>
  <si>
    <t>Number of Students :</t>
  </si>
  <si>
    <t>% Weight :</t>
  </si>
  <si>
    <t>Maximum Grade :</t>
  </si>
  <si>
    <t>Mean :</t>
  </si>
  <si>
    <t>Std Dev :</t>
  </si>
  <si>
    <t>Interval</t>
  </si>
  <si>
    <t>Grade</t>
  </si>
  <si>
    <t>Percentage</t>
  </si>
  <si>
    <t>Grade Distribution</t>
  </si>
  <si>
    <t>% Achievements</t>
  </si>
  <si>
    <t>% Weights</t>
  </si>
  <si>
    <t>Number of Students</t>
  </si>
  <si>
    <t>CLO-1</t>
  </si>
  <si>
    <t>Grading System :</t>
  </si>
  <si>
    <t>GLXY 101 - Intergalactic Relations</t>
  </si>
  <si>
    <t>METU Common</t>
  </si>
  <si>
    <t>2021 Spring</t>
  </si>
  <si>
    <t>Selim Temizer</t>
  </si>
  <si>
    <t>Attendance</t>
  </si>
  <si>
    <t>Homework 1</t>
  </si>
  <si>
    <t>Homework 2</t>
  </si>
  <si>
    <t>Project</t>
  </si>
  <si>
    <t>Midterm Exam</t>
  </si>
  <si>
    <t>Final Exam</t>
  </si>
  <si>
    <t>OVERALL</t>
  </si>
  <si>
    <t>LETTER</t>
  </si>
  <si>
    <t>[90-100]</t>
  </si>
  <si>
    <t>AA</t>
  </si>
  <si>
    <t>[85-90)</t>
  </si>
  <si>
    <t>BA</t>
  </si>
  <si>
    <t>[80-85)</t>
  </si>
  <si>
    <t>BB</t>
  </si>
  <si>
    <t>[75-80)</t>
  </si>
  <si>
    <t>CB</t>
  </si>
  <si>
    <t>[70-75)</t>
  </si>
  <si>
    <t>CC</t>
  </si>
  <si>
    <t>[65-70)</t>
  </si>
  <si>
    <t>DC</t>
  </si>
  <si>
    <t>[60-65)</t>
  </si>
  <si>
    <t>DD</t>
  </si>
  <si>
    <t>[50-60)</t>
  </si>
  <si>
    <t>FD</t>
  </si>
  <si>
    <t>[0-50)</t>
  </si>
  <si>
    <t>FF</t>
  </si>
  <si>
    <t>NA</t>
  </si>
  <si>
    <t>Incomplete</t>
  </si>
  <si>
    <t>I</t>
  </si>
  <si>
    <t>Withdrawal</t>
  </si>
  <si>
    <t>W</t>
  </si>
  <si>
    <t>CLO-2</t>
  </si>
  <si>
    <t>CLO-3</t>
  </si>
  <si>
    <t>CLO-4</t>
  </si>
  <si>
    <t>CLO-5</t>
  </si>
  <si>
    <t>SUM</t>
  </si>
  <si>
    <t>Lando Calrissian</t>
  </si>
  <si>
    <t>Finn</t>
  </si>
  <si>
    <t>Plo Koon</t>
  </si>
  <si>
    <t>Greedo</t>
  </si>
  <si>
    <t>Leia Organa</t>
  </si>
  <si>
    <t>Maz Kanata</t>
  </si>
  <si>
    <t>Jango Fett</t>
  </si>
  <si>
    <t>Beru Whitesun Lars</t>
  </si>
  <si>
    <t>Supreme Leader Snoke</t>
  </si>
  <si>
    <t>Mace Windu</t>
  </si>
  <si>
    <t>Boss Nass</t>
  </si>
  <si>
    <t>Owen Lars</t>
  </si>
  <si>
    <t>General Hux</t>
  </si>
  <si>
    <t>R2-D2</t>
  </si>
  <si>
    <t>Admiral Ackbar</t>
  </si>
  <si>
    <t>Captain Gregar Typho</t>
  </si>
  <si>
    <t>Poe Dameron</t>
  </si>
  <si>
    <t>Han Solo</t>
  </si>
  <si>
    <t>Watto</t>
  </si>
  <si>
    <t>Obi-Wan Kenobi</t>
  </si>
  <si>
    <t>General Grievous</t>
  </si>
  <si>
    <t>Yoda</t>
  </si>
  <si>
    <t>Darth Vader</t>
  </si>
  <si>
    <t>Emperor Palpatine</t>
  </si>
  <si>
    <t>Wilhuff Tarkin</t>
  </si>
  <si>
    <t>Captain Panaka</t>
  </si>
  <si>
    <t>Biggs Darklighter</t>
  </si>
  <si>
    <t>Padmé Amidala</t>
  </si>
  <si>
    <t>Wedge Antilles</t>
  </si>
  <si>
    <t>Ki-Adi-Mundi</t>
  </si>
  <si>
    <t>Qui-Gon Jinn</t>
  </si>
  <si>
    <t>Jabba the Hutt</t>
  </si>
  <si>
    <t>Luke Skywalker</t>
  </si>
  <si>
    <t>Sebulba</t>
  </si>
  <si>
    <t>Shmi Skywalker Lars</t>
  </si>
  <si>
    <t>Sabé</t>
  </si>
  <si>
    <t>Darth Maul</t>
  </si>
  <si>
    <t>Sio Bibble</t>
  </si>
  <si>
    <t>Count Dooku</t>
  </si>
  <si>
    <t>Kylo Ren</t>
  </si>
  <si>
    <t>Rey</t>
  </si>
  <si>
    <t>BB-8</t>
  </si>
  <si>
    <t>Cliegg Lars</t>
  </si>
  <si>
    <t>C-3PO</t>
  </si>
  <si>
    <t>Boba Fett</t>
  </si>
  <si>
    <t>Bail Prestor Organa</t>
  </si>
  <si>
    <t>Jar Jar Binks</t>
  </si>
  <si>
    <t>Chewbacca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</si>
</sst>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</font>
  </fonts>
  <fills count="11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</patternFill>
    </fill>
    <fill>
      <patternFill patternType="solid">
        <fgColor indexed="41"/>
        <bgColor indexed="64"/>
      </patternFill>
    </fill>
    <fill>
      <patternFill patternType="solid">
        <fgColor indexed="41"/>
      </patternFill>
    </fill>
    <fill>
      <patternFill patternType="solid">
        <fgColor indexed="31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1" fillId="0" borderId="2" xfId="0" applyFont="1" applyBorder="1" applyAlignment="1">
      <alignment horizontal="right"/>
    </xf>
    <xf numFmtId="0" fontId="1" fillId="0" borderId="3" xfId="0" applyFont="1" applyBorder="1" applyAlignment="1">
      <alignment horizontal="right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0" fontId="1" fillId="3" borderId="1" xfId="0" applyFont="1" applyFill="1" applyBorder="1" applyAlignment="1">
      <alignment horizontal="left"/>
    </xf>
    <xf numFmtId="164" fontId="0" fillId="0" borderId="0" xfId="0" applyNumberFormat="1"/>
    <xf numFmtId="164" fontId="1" fillId="0" borderId="1" xfId="0" applyNumberFormat="1" applyFont="1" applyBorder="1" applyAlignment="1">
      <alignment horizontal="left"/>
    </xf>
    <xf numFmtId="16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164" fontId="0" fillId="0" borderId="0" xfId="0" applyNumberFormat="1" applyAlignment="1">
      <alignment horizontal="left"/>
    </xf>
    <xf numFmtId="164" fontId="1" fillId="0" borderId="3" xfId="0" applyNumberFormat="1" applyFont="1" applyBorder="1" applyAlignment="1">
      <alignment horizontal="right"/>
    </xf>
    <xf numFmtId="0" fontId="1" fillId="4" borderId="4" xfId="0" applyFont="1" applyFill="1" applyBorder="1" applyAlignment="1">
      <alignment horizontal="center"/>
    </xf>
    <xf numFmtId="0" fontId="1" fillId="4" borderId="12" xfId="0" applyFont="1" applyFill="1" applyBorder="1" applyAlignment="1">
      <alignment horizontal="center"/>
    </xf>
    <xf numFmtId="0" fontId="1" fillId="4" borderId="5" xfId="0" applyFont="1" applyFill="1" applyBorder="1" applyAlignment="1">
      <alignment horizontal="center"/>
    </xf>
    <xf numFmtId="0" fontId="0" fillId="0" borderId="0" xfId="0" applyAlignment="1">
      <alignment horizontal="center" vertical="center"/>
    </xf>
    <xf numFmtId="0" fontId="0" fillId="5" borderId="14" xfId="0" applyNumberFormat="1" applyFont="1" applyFill="1" applyBorder="1" applyAlignment="1">
      <alignment horizontal="center" vertical="center"/>
    </xf>
    <xf numFmtId="0" fontId="1" fillId="7" borderId="1" xfId="0" applyFont="1" applyFill="1" applyBorder="1" applyAlignment="1">
      <alignment horizontal="center"/>
    </xf>
    <xf numFmtId="0" fontId="2" fillId="6" borderId="14" xfId="0" applyNumberFormat="1" applyFont="1" applyFill="1" applyBorder="1" applyAlignment="1">
      <alignment horizontal="center" vertical="center"/>
    </xf>
    <xf numFmtId="0" fontId="0" fillId="9" borderId="0" xfId="0" applyFill="1" applyAlignment="1">
      <alignment horizontal="center" vertical="center"/>
    </xf>
    <xf numFmtId="0" fontId="2" fillId="10" borderId="14" xfId="0" applyNumberFormat="1" applyFont="1" applyFill="1" applyBorder="1" applyAlignment="1">
      <alignment horizontal="center" vertical="center"/>
    </xf>
    <xf numFmtId="0" fontId="0" fillId="5" borderId="14" xfId="0" applyNumberFormat="1" applyFont="1" applyFill="1" applyBorder="1" applyAlignment="1">
      <alignment horizontal="center" vertical="center"/>
    </xf>
    <xf numFmtId="0" fontId="0" fillId="8" borderId="14" xfId="0" applyNumberFormat="1" applyFont="1" applyFill="1" applyBorder="1" applyAlignment="1">
      <alignment horizontal="center" vertical="center"/>
    </xf>
    <xf numFmtId="0" fontId="2" fillId="10" borderId="14" xfId="0" applyNumberFormat="1" applyFont="1" applyFill="1" applyBorder="1" applyAlignment="1"/>
    <xf numFmtId="0" fontId="0" fillId="8" borderId="13" xfId="0" applyNumberFormat="1" applyFont="1" applyFill="1" applyBorder="1" applyAlignment="1">
      <alignment horizontal="center" vertical="center"/>
    </xf>
    <xf numFmtId="0" fontId="0" fillId="8" borderId="15" xfId="0" applyNumberFormat="1" applyFont="1" applyFill="1" applyBorder="1" applyAlignment="1">
      <alignment horizontal="center" vertical="center"/>
    </xf>
    <xf numFmtId="0" fontId="0" fillId="6" borderId="19" xfId="0" applyNumberFormat="1" applyFont="1" applyFill="1" applyBorder="1" applyAlignment="1">
      <alignment horizontal="center" vertical="center"/>
    </xf>
    <xf numFmtId="0" fontId="0" fillId="6" borderId="20" xfId="0" applyNumberFormat="1" applyFont="1" applyFill="1" applyBorder="1" applyAlignment="1">
      <alignment horizontal="center" vertical="center"/>
    </xf>
    <xf numFmtId="0" fontId="0" fillId="6" borderId="21" xfId="0" applyNumberFormat="1" applyFont="1" applyFill="1" applyBorder="1" applyAlignment="1">
      <alignment horizontal="center" vertical="center"/>
    </xf>
    <xf numFmtId="0" fontId="0" fillId="2" borderId="1" xfId="0" applyFill="1" applyBorder="1" applyAlignment="1">
      <alignment horizontal="left"/>
    </xf>
    <xf numFmtId="0" fontId="1" fillId="0" borderId="6" xfId="0" applyFont="1" applyBorder="1" applyAlignment="1">
      <alignment horizontal="right"/>
    </xf>
    <xf numFmtId="0" fontId="1" fillId="0" borderId="7" xfId="0" applyFont="1" applyBorder="1" applyAlignment="1">
      <alignment horizontal="right"/>
    </xf>
    <xf numFmtId="0" fontId="1" fillId="0" borderId="8" xfId="0" applyFont="1" applyBorder="1" applyAlignment="1">
      <alignment horizontal="right"/>
    </xf>
    <xf numFmtId="0" fontId="1" fillId="0" borderId="9" xfId="0" applyFont="1" applyBorder="1" applyAlignment="1">
      <alignment horizontal="right"/>
    </xf>
    <xf numFmtId="0" fontId="1" fillId="0" borderId="10" xfId="0" applyFont="1" applyBorder="1" applyAlignment="1">
      <alignment horizontal="right"/>
    </xf>
    <xf numFmtId="0" fontId="1" fillId="0" borderId="11" xfId="0" applyFont="1" applyBorder="1" applyAlignment="1">
      <alignment horizontal="right"/>
    </xf>
    <xf numFmtId="164" fontId="1" fillId="0" borderId="4" xfId="0" applyNumberFormat="1" applyFont="1" applyBorder="1" applyAlignment="1">
      <alignment horizontal="center"/>
    </xf>
    <xf numFmtId="164" fontId="1" fillId="0" borderId="12" xfId="0" applyNumberFormat="1" applyFont="1" applyBorder="1" applyAlignment="1">
      <alignment horizontal="center"/>
    </xf>
    <xf numFmtId="164" fontId="1" fillId="0" borderId="5" xfId="0" applyNumberFormat="1" applyFont="1" applyBorder="1" applyAlignment="1">
      <alignment horizontal="center"/>
    </xf>
    <xf numFmtId="0" fontId="0" fillId="0" borderId="14" xfId="0" applyNumberFormat="1" applyFont="1" applyFill="1" applyBorder="1" applyAlignment="1"/>
    <xf numFmtId="0" fontId="0" fillId="0" borderId="14" xfId="0" applyNumberFormat="1" applyFont="1" applyFill="1" applyBorder="1" applyAlignment="1">
      <alignment horizontal="center" vertical="center"/>
    </xf>
    <xf numFmtId="0" fontId="0" fillId="0" borderId="16" xfId="0" applyNumberFormat="1" applyFont="1" applyFill="1" applyBorder="1" applyAlignment="1"/>
    <xf numFmtId="0" fontId="0" fillId="0" borderId="13" xfId="0" applyNumberFormat="1" applyFont="1" applyFill="1" applyBorder="1" applyAlignment="1">
      <alignment horizontal="center" vertical="center"/>
    </xf>
    <xf numFmtId="0" fontId="0" fillId="0" borderId="17" xfId="0" applyNumberFormat="1" applyFont="1" applyFill="1" applyBorder="1" applyAlignment="1"/>
    <xf numFmtId="0" fontId="0" fillId="0" borderId="0" xfId="0" applyFill="1" applyAlignment="1">
      <alignment horizontal="center" vertical="center"/>
    </xf>
    <xf numFmtId="0" fontId="0" fillId="0" borderId="18" xfId="0" applyNumberFormat="1" applyFont="1" applyFill="1" applyBorder="1" applyAlignment="1"/>
    <xf numFmtId="0" fontId="0" fillId="0" borderId="15" xfId="0" applyNumberFormat="1" applyFont="1" applyFill="1" applyBorder="1" applyAlignment="1">
      <alignment horizontal="center" vertical="center"/>
    </xf>
    <xf numFmtId="164" fontId="0" fillId="0" borderId="14" xfId="0" applyNumberFormat="1" applyFont="1" applyFill="1" applyBorder="1" applyAlignment="1">
      <alignment horizontal="center" vertical="center"/>
    </xf>
    <xf numFmtId="164" fontId="2" fillId="8" borderId="14" xfId="0" applyNumberFormat="1" applyFont="1" applyFill="1" applyBorder="1" applyAlignment="1">
      <alignment horizontal="center" vertical="center"/>
    </xf>
    <xf numFmtId="164" fontId="1" fillId="7" borderId="1" xfId="0" applyNumberFormat="1" applyFont="1" applyFill="1" applyBorder="1" applyAlignment="1">
      <alignment horizontal="center"/>
    </xf>
    <xf numFmtId="164" fontId="0" fillId="8" borderId="14" xfId="0" applyNumberFormat="1" applyFont="1" applyFill="1" applyBorder="1" applyAlignment="1">
      <alignment horizontal="center" vertical="center"/>
    </xf>
    <xf numFmtId="2" fontId="0" fillId="6" borderId="14" xfId="0" applyNumberFormat="1" applyFont="1" applyFill="1" applyBorder="1" applyAlignment="1">
      <alignment horizontal="center" vertical="center"/>
    </xf>
    <xf numFmtId="164" fontId="0" fillId="6" borderId="14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Grade Distribution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Grade Distribution</c:v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[0]!GradeLabels</c:f>
              <c:strCache>
                <c:ptCount val="12"/>
                <c:pt idx="0">
                  <c:v>AA</c:v>
                </c:pt>
                <c:pt idx="1">
                  <c:v>BA</c:v>
                </c:pt>
                <c:pt idx="2">
                  <c:v>BB</c:v>
                </c:pt>
                <c:pt idx="3">
                  <c:v>CB</c:v>
                </c:pt>
                <c:pt idx="4">
                  <c:v>CC</c:v>
                </c:pt>
                <c:pt idx="5">
                  <c:v>DC</c:v>
                </c:pt>
                <c:pt idx="6">
                  <c:v>DD</c:v>
                </c:pt>
                <c:pt idx="7">
                  <c:v>FD</c:v>
                </c:pt>
                <c:pt idx="8">
                  <c:v>FF</c:v>
                </c:pt>
                <c:pt idx="9">
                  <c:v>NA</c:v>
                </c:pt>
                <c:pt idx="10">
                  <c:v>I</c:v>
                </c:pt>
                <c:pt idx="11">
                  <c:v>W</c:v>
                </c:pt>
              </c:strCache>
            </c:strRef>
          </c:cat>
          <c:val>
            <c:numRef>
              <c:f>[0]!GradeFrequencies</c:f>
              <c:numCache>
                <c:formatCode>General</c:formatCode>
                <c:ptCount val="12"/>
                <c:pt idx="0">
                  <c:v>3</c:v>
                </c:pt>
                <c:pt idx="1">
                  <c:v>3</c:v>
                </c:pt>
                <c:pt idx="2">
                  <c:v>2</c:v>
                </c:pt>
                <c:pt idx="3">
                  <c:v>5</c:v>
                </c:pt>
                <c:pt idx="4">
                  <c:v>7</c:v>
                </c:pt>
                <c:pt idx="5">
                  <c:v>10</c:v>
                </c:pt>
                <c:pt idx="6">
                  <c:v>5</c:v>
                </c:pt>
                <c:pt idx="7">
                  <c:v>6</c:v>
                </c:pt>
                <c:pt idx="8">
                  <c:v>4</c:v>
                </c:pt>
                <c:pt idx="9">
                  <c:v>0</c:v>
                </c:pt>
                <c:pt idx="10">
                  <c:v>2</c:v>
                </c:pt>
                <c:pt idx="1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8EC-4C91-9762-5578B03F6D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773578400"/>
        <c:axId val="773578816"/>
      </c:barChart>
      <c:catAx>
        <c:axId val="773578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3578816"/>
        <c:crosses val="autoZero"/>
        <c:auto val="1"/>
        <c:lblAlgn val="ctr"/>
        <c:lblOffset val="100"/>
        <c:noMultiLvlLbl val="0"/>
      </c:catAx>
      <c:valAx>
        <c:axId val="7735788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cap="none" baseline="0"/>
                  <a:t>Number of Students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3578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% Achievements of CLOs</c:v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[0]!CLOLabels</c:f>
              <c:strCache>
                <c:ptCount val="5"/>
                <c:pt idx="0">
                  <c:v>CLO-1</c:v>
                </c:pt>
                <c:pt idx="1">
                  <c:v>CLO-2</c:v>
                </c:pt>
                <c:pt idx="2">
                  <c:v>CLO-3</c:v>
                </c:pt>
                <c:pt idx="3">
                  <c:v>CLO-4</c:v>
                </c:pt>
                <c:pt idx="4">
                  <c:v>CLO-5</c:v>
                </c:pt>
              </c:strCache>
            </c:strRef>
          </c:cat>
          <c:val>
            <c:numRef>
              <c:f>[0]!CLOAchievements</c:f>
              <c:numCache>
                <c:formatCode>0.0</c:formatCode>
                <c:ptCount val="5"/>
                <c:pt idx="0">
                  <c:v>70.050030211480362</c:v>
                </c:pt>
                <c:pt idx="1">
                  <c:v>68.671348600508892</c:v>
                </c:pt>
                <c:pt idx="2">
                  <c:v>69.148041237113389</c:v>
                </c:pt>
                <c:pt idx="3">
                  <c:v>68.638785425101204</c:v>
                </c:pt>
                <c:pt idx="4">
                  <c:v>68.885786802030452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127-4AFF-AA34-74C00806EB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505017248"/>
        <c:axId val="505016416"/>
      </c:barChart>
      <c:catAx>
        <c:axId val="50501724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cap="none" baseline="0"/>
                  <a:t>Course Learning Outcomes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5016416"/>
        <c:crosses val="autoZero"/>
        <c:auto val="1"/>
        <c:lblAlgn val="ctr"/>
        <c:lblOffset val="100"/>
        <c:noMultiLvlLbl val="0"/>
      </c:catAx>
      <c:valAx>
        <c:axId val="505016416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50172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4322937-A6CD-43DA-B38B-5DD6C6765A4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609599</xdr:colOff>
      <xdr:row>6</xdr:row>
      <xdr:rowOff>0</xdr:rowOff>
    </xdr:from>
    <xdr:to>
      <xdr:col>16</xdr:col>
      <xdr:colOff>0</xdr:colOff>
      <xdr:row>26</xdr:row>
      <xdr:rowOff>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E5EC4D43-CD05-43F2-83E1-00543EFD822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59"/>
  <sheetViews>
    <sheetView tabSelected="1" workbookViewId="0">
      <pane ySplit="11" topLeftCell="A12" activePane="bottomLeft" state="frozen"/>
      <selection pane="bottomLeft" sqref="A1:B1"/>
    </sheetView>
  </sheetViews>
  <sheetFormatPr defaultRowHeight="15" x14ac:dyDescent="0.25"/>
  <cols>
    <col min="1" max="1" width="21.7109375" style="10" bestFit="1" customWidth="1"/>
    <col min="2" max="2" width="17" style="9" bestFit="1" customWidth="1"/>
    <col min="3" max="3" width="11.28515625" style="9" bestFit="1" customWidth="1"/>
    <col min="4" max="5" width="12.140625" style="9" bestFit="1" customWidth="1" collapsed="1"/>
    <col min="6" max="6" width="7.28515625" style="9" bestFit="1" customWidth="1" collapsed="1"/>
    <col min="7" max="7" width="14.140625" style="9" bestFit="1" customWidth="1" collapsed="1"/>
    <col min="8" max="8" width="10.42578125" style="9" bestFit="1" customWidth="1" collapsed="1"/>
    <col min="9" max="9" width="8.85546875" style="9" bestFit="1" customWidth="1" collapsed="1"/>
    <col min="10" max="10" width="7" style="9" bestFit="1" customWidth="1" collapsed="1"/>
    <col min="11" max="16384" width="9.140625" style="9" collapsed="1"/>
  </cols>
  <sheetData>
    <row r="1" spans="1:10" x14ac:dyDescent="0.25">
      <c r="A1" s="31" t="s">
        <v>2</v>
      </c>
      <c r="B1" s="32"/>
      <c r="C1" s="30" t="s">
        <v>19</v>
      </c>
      <c r="D1" s="30"/>
      <c r="E1" s="30"/>
      <c r="F1" s="30"/>
      <c r="G1" s="30"/>
      <c r="H1" s="30"/>
    </row>
    <row r="2" spans="1:10" x14ac:dyDescent="0.25">
      <c r="A2" s="33" t="s">
        <v>18</v>
      </c>
      <c r="B2" s="34"/>
      <c r="C2" s="30" t="s">
        <v>20</v>
      </c>
      <c r="D2" s="30"/>
      <c r="E2" s="30"/>
      <c r="F2" s="30"/>
      <c r="G2" s="30"/>
      <c r="H2" s="30"/>
    </row>
    <row r="3" spans="1:10" x14ac:dyDescent="0.25">
      <c r="A3" s="33" t="s">
        <v>3</v>
      </c>
      <c r="B3" s="34"/>
      <c r="C3" s="30" t="s">
        <v>21</v>
      </c>
      <c r="D3" s="30"/>
      <c r="E3" s="30"/>
      <c r="F3" s="30"/>
      <c r="G3" s="30"/>
      <c r="H3" s="30"/>
    </row>
    <row r="4" spans="1:10" x14ac:dyDescent="0.25">
      <c r="A4" s="33" t="s">
        <v>4</v>
      </c>
      <c r="B4" s="34"/>
      <c r="C4" s="30" t="s">
        <v>22</v>
      </c>
      <c r="D4" s="30"/>
      <c r="E4" s="30"/>
      <c r="F4" s="30"/>
      <c r="G4" s="30"/>
      <c r="H4" s="30"/>
    </row>
    <row r="5" spans="1:10" x14ac:dyDescent="0.25">
      <c r="A5" s="35" t="s">
        <v>5</v>
      </c>
      <c r="B5" s="36"/>
      <c r="C5" s="30">
        <v>48</v>
      </c>
      <c r="D5" s="30"/>
      <c r="E5" s="30"/>
      <c r="F5" s="30"/>
      <c r="G5" s="30"/>
      <c r="H5" s="30"/>
    </row>
    <row r="7" spans="1:10" x14ac:dyDescent="0.25">
      <c r="B7" s="1" t="s">
        <v>6</v>
      </c>
      <c r="C7" s="17">
        <v>5</v>
      </c>
      <c r="D7" s="17">
        <v>15</v>
      </c>
      <c r="E7" s="17">
        <v>10</v>
      </c>
      <c r="F7" s="17">
        <v>20</v>
      </c>
      <c r="G7" s="17">
        <v>24</v>
      </c>
      <c r="H7" s="17">
        <v>26</v>
      </c>
      <c r="I7" s="16"/>
      <c r="J7" s="16"/>
    </row>
    <row r="8" spans="1:10" x14ac:dyDescent="0.25">
      <c r="B8" s="2" t="s">
        <v>7</v>
      </c>
      <c r="C8" s="17">
        <v>5</v>
      </c>
      <c r="D8" s="17">
        <v>15</v>
      </c>
      <c r="E8" s="17">
        <v>10</v>
      </c>
      <c r="F8" s="17">
        <v>20</v>
      </c>
      <c r="G8" s="17">
        <v>100</v>
      </c>
      <c r="H8" s="17">
        <v>100</v>
      </c>
      <c r="I8" s="16"/>
      <c r="J8" s="16"/>
    </row>
    <row r="9" spans="1:10" s="8" customFormat="1" x14ac:dyDescent="0.25">
      <c r="A9" s="11"/>
      <c r="B9" s="12" t="s">
        <v>8</v>
      </c>
      <c r="C9" s="52">
        <f>IFERROR(ROUND(AVERAGEIFS(Assessment1Grades,LetterGrades,"&lt;&gt;I",LetterGrades,"&lt;&gt;W"),2),0)</f>
        <v>3.4</v>
      </c>
      <c r="D9" s="52">
        <f>IFERROR(ROUND(AVERAGEIFS(Assessment2Grades,LetterGrades,"&lt;&gt;I",LetterGrades,"&lt;&gt;W"),2),0)</f>
        <v>10.56</v>
      </c>
      <c r="E9" s="52">
        <f>IFERROR(ROUND(AVERAGEIFS(Assessment3Grades,LetterGrades,"&lt;&gt;I",LetterGrades,"&lt;&gt;W"),2),0)</f>
        <v>7.22</v>
      </c>
      <c r="F9" s="52">
        <f>IFERROR(ROUND(AVERAGEIFS(Assessment4Grades,LetterGrades,"&lt;&gt;I",LetterGrades,"&lt;&gt;W"),2),0)</f>
        <v>13.91</v>
      </c>
      <c r="G9" s="52">
        <f>IFERROR(ROUND(AVERAGEIFS(Assessment5Grades,LetterGrades,"&lt;&gt;I",LetterGrades,"&lt;&gt;W"),2),0)</f>
        <v>68.069999999999993</v>
      </c>
      <c r="H9" s="52">
        <f>IFERROR(ROUND(AVERAGEIFS(Assessment6Grades,LetterGrades,"&lt;&gt;I",LetterGrades,"&lt;&gt;W"),2),0)</f>
        <v>67.69</v>
      </c>
      <c r="I9" s="49">
        <f>IFERROR(ROUND(AVERAGEIFS(OverallGrades,LetterGrades,"&lt;&gt;I",LetterGrades,"&lt;&gt;W"),2),0)</f>
        <v>69.03</v>
      </c>
      <c r="J9" s="16"/>
    </row>
    <row r="10" spans="1:10" s="8" customFormat="1" x14ac:dyDescent="0.25">
      <c r="A10" s="11"/>
      <c r="B10" s="12" t="s">
        <v>9</v>
      </c>
      <c r="C10" s="52">
        <f t="array" ref="C10">IFERROR(ROUND(STDEV(IF(LetterGrades&lt;&gt;"I",IF(LetterGrades&lt;&gt;"W",Assessment1Grades))),2),0)</f>
        <v>0.77</v>
      </c>
      <c r="D10" s="52">
        <f t="array" ref="D10">IFERROR(ROUND(STDEV(IF(LetterGrades&lt;&gt;"I",IF(LetterGrades&lt;&gt;"W",Assessment2Grades))),2),0)</f>
        <v>2.36</v>
      </c>
      <c r="E10" s="52">
        <f t="array" ref="E10">IFERROR(ROUND(STDEV(IF(LetterGrades&lt;&gt;"I",IF(LetterGrades&lt;&gt;"W",Assessment3Grades))),2),0)</f>
        <v>1.55</v>
      </c>
      <c r="F10" s="52">
        <f t="array" ref="F10">IFERROR(ROUND(STDEV(IF(LetterGrades&lt;&gt;"I",IF(LetterGrades&lt;&gt;"W",Assessment4Grades))),2),0)</f>
        <v>3.1</v>
      </c>
      <c r="G10" s="52">
        <f t="array" ref="G10">IFERROR(ROUND(STDEV(IF(LetterGrades&lt;&gt;"I",IF(LetterGrades&lt;&gt;"W",Assessment5Grades))),2),0)</f>
        <v>15.36</v>
      </c>
      <c r="H10" s="52">
        <f t="array" ref="H10">IFERROR(ROUND(STDEV(IF(LetterGrades&lt;&gt;"I",IF(LetterGrades&lt;&gt;"W",Assessment6Grades))),2),0)</f>
        <v>15.31</v>
      </c>
      <c r="I10" s="49">
        <f t="array" ref="I10">IFERROR(ROUND(STDEV(IF(LetterGrades&lt;&gt;"I",IF(LetterGrades&lt;&gt;"W",OverallGrades))),2),0)</f>
        <v>15.3</v>
      </c>
      <c r="J10" s="16"/>
    </row>
    <row r="11" spans="1:10" s="3" customFormat="1" x14ac:dyDescent="0.25">
      <c r="A11" s="18" t="s">
        <v>0</v>
      </c>
      <c r="B11" s="18" t="s">
        <v>1</v>
      </c>
      <c r="C11" s="18" t="s">
        <v>23</v>
      </c>
      <c r="D11" s="18" t="s">
        <v>24</v>
      </c>
      <c r="E11" s="18" t="s">
        <v>25</v>
      </c>
      <c r="F11" s="18" t="s">
        <v>26</v>
      </c>
      <c r="G11" s="18" t="s">
        <v>27</v>
      </c>
      <c r="H11" s="18" t="s">
        <v>28</v>
      </c>
      <c r="I11" s="50" t="s">
        <v>29</v>
      </c>
      <c r="J11" s="18" t="s">
        <v>30</v>
      </c>
    </row>
    <row r="12" spans="1:10" x14ac:dyDescent="0.25">
      <c r="A12" s="40" t="s">
        <v>59</v>
      </c>
      <c r="B12" s="41">
        <v>1012</v>
      </c>
      <c r="C12" s="48">
        <v>4.8</v>
      </c>
      <c r="D12" s="41">
        <v>15</v>
      </c>
      <c r="E12" s="41">
        <v>10</v>
      </c>
      <c r="F12" s="41">
        <v>20</v>
      </c>
      <c r="G12" s="41">
        <v>99</v>
      </c>
      <c r="H12" s="41">
        <v>98</v>
      </c>
      <c r="I12" s="51">
        <f t="array" ref="I12">IFERROR(ROUND(SUM((C12:H12/AssessmentMaxGrades)*AssessmentWeights),2),0)</f>
        <v>99.04</v>
      </c>
      <c r="J12" s="19" t="str">
        <f t="shared" ref="J12:J59" si="0">IFERROR(IF(I12&gt;=90,"AA",IF(I12&gt;=85,"BA",IF(I12&gt;=80,"BB",IF(I12&gt;=75,"CB",IF(I12&gt;=70,"CC",IF(I12&gt;=65,"DC",IF(I12&gt;=60,"DD",IF(I12&gt;=50,"FD","FF")))))))),"N/A")</f>
        <v>AA</v>
      </c>
    </row>
    <row r="13" spans="1:10" x14ac:dyDescent="0.25">
      <c r="A13" s="40" t="s">
        <v>60</v>
      </c>
      <c r="B13" s="41">
        <v>1033</v>
      </c>
      <c r="C13" s="48">
        <v>5</v>
      </c>
      <c r="D13" s="41">
        <v>15</v>
      </c>
      <c r="E13" s="41">
        <v>10</v>
      </c>
      <c r="F13" s="41">
        <v>20</v>
      </c>
      <c r="G13" s="41">
        <v>95</v>
      </c>
      <c r="H13" s="41">
        <v>100</v>
      </c>
      <c r="I13" s="51">
        <f t="array" ref="I13">IFERROR(ROUND(SUM((C13:H13/AssessmentMaxGrades)*AssessmentWeights),2),0)</f>
        <v>98.8</v>
      </c>
      <c r="J13" s="19" t="str">
        <f t="shared" si="0"/>
        <v>AA</v>
      </c>
    </row>
    <row r="14" spans="1:10" x14ac:dyDescent="0.25">
      <c r="A14" s="40" t="s">
        <v>61</v>
      </c>
      <c r="B14" s="41">
        <v>1046</v>
      </c>
      <c r="C14" s="48">
        <v>4.6999999999999993</v>
      </c>
      <c r="D14" s="41">
        <v>14</v>
      </c>
      <c r="E14" s="41">
        <v>10</v>
      </c>
      <c r="F14" s="41">
        <v>19</v>
      </c>
      <c r="G14" s="41">
        <v>96</v>
      </c>
      <c r="H14" s="41">
        <v>89</v>
      </c>
      <c r="I14" s="51">
        <f t="array" ref="I14">IFERROR(ROUND(SUM((C14:H14/AssessmentMaxGrades)*AssessmentWeights),2),0)</f>
        <v>93.88</v>
      </c>
      <c r="J14" s="19" t="str">
        <f t="shared" si="0"/>
        <v>AA</v>
      </c>
    </row>
    <row r="15" spans="1:10" x14ac:dyDescent="0.25">
      <c r="A15" s="40" t="s">
        <v>62</v>
      </c>
      <c r="B15" s="41">
        <v>1010</v>
      </c>
      <c r="C15" s="48">
        <v>4.3999999999999995</v>
      </c>
      <c r="D15" s="41">
        <v>14</v>
      </c>
      <c r="E15" s="41">
        <v>9</v>
      </c>
      <c r="F15" s="41">
        <v>18</v>
      </c>
      <c r="G15" s="41">
        <v>88</v>
      </c>
      <c r="H15" s="41">
        <v>90</v>
      </c>
      <c r="I15" s="51">
        <f t="array" ref="I15">IFERROR(ROUND(SUM((C15:H15/AssessmentMaxGrades)*AssessmentWeights),2),0)</f>
        <v>89.92</v>
      </c>
      <c r="J15" s="19" t="str">
        <f t="shared" si="0"/>
        <v>BA</v>
      </c>
    </row>
    <row r="16" spans="1:10" x14ac:dyDescent="0.25">
      <c r="A16" s="40" t="s">
        <v>63</v>
      </c>
      <c r="B16" s="41">
        <v>1003</v>
      </c>
      <c r="C16" s="48">
        <v>4.4000000000000004</v>
      </c>
      <c r="D16" s="41">
        <v>14</v>
      </c>
      <c r="E16" s="41">
        <v>9</v>
      </c>
      <c r="F16" s="41">
        <v>18</v>
      </c>
      <c r="G16" s="41">
        <v>90</v>
      </c>
      <c r="H16" s="41">
        <v>88</v>
      </c>
      <c r="I16" s="51">
        <f t="array" ref="I16">IFERROR(ROUND(SUM((C16:H16/AssessmentMaxGrades)*AssessmentWeights),2),0)</f>
        <v>89.88</v>
      </c>
      <c r="J16" s="19" t="str">
        <f t="shared" si="0"/>
        <v>BA</v>
      </c>
    </row>
    <row r="17" spans="1:10" x14ac:dyDescent="0.25">
      <c r="A17" s="40" t="s">
        <v>64</v>
      </c>
      <c r="B17" s="41">
        <v>1043</v>
      </c>
      <c r="C17" s="48">
        <v>4.1999999999999993</v>
      </c>
      <c r="D17" s="41">
        <v>13</v>
      </c>
      <c r="E17" s="41">
        <v>9</v>
      </c>
      <c r="F17" s="41">
        <v>17</v>
      </c>
      <c r="G17" s="41">
        <v>86</v>
      </c>
      <c r="H17" s="41">
        <v>88</v>
      </c>
      <c r="I17" s="51">
        <f t="array" ref="I17">IFERROR(ROUND(SUM((C17:H17/AssessmentMaxGrades)*AssessmentWeights),2),0)</f>
        <v>86.72</v>
      </c>
      <c r="J17" s="19" t="str">
        <f t="shared" si="0"/>
        <v>BA</v>
      </c>
    </row>
    <row r="18" spans="1:10" x14ac:dyDescent="0.25">
      <c r="A18" s="40" t="s">
        <v>65</v>
      </c>
      <c r="B18" s="41">
        <v>1041</v>
      </c>
      <c r="C18" s="48">
        <v>4.3</v>
      </c>
      <c r="D18" s="41">
        <v>13</v>
      </c>
      <c r="E18" s="41">
        <v>9</v>
      </c>
      <c r="F18" s="41">
        <v>17</v>
      </c>
      <c r="G18" s="41">
        <v>81</v>
      </c>
      <c r="H18" s="41">
        <v>82</v>
      </c>
      <c r="I18" s="51">
        <f t="array" ref="I18">IFERROR(ROUND(SUM((C18:H18/AssessmentMaxGrades)*AssessmentWeights),2),0)</f>
        <v>84.06</v>
      </c>
      <c r="J18" s="19" t="str">
        <f t="shared" si="0"/>
        <v>BB</v>
      </c>
    </row>
    <row r="19" spans="1:10" x14ac:dyDescent="0.25">
      <c r="A19" s="40" t="s">
        <v>66</v>
      </c>
      <c r="B19" s="41">
        <v>1019</v>
      </c>
      <c r="C19" s="48">
        <v>4.0999999999999996</v>
      </c>
      <c r="D19" s="41">
        <v>13</v>
      </c>
      <c r="E19" s="41">
        <v>9</v>
      </c>
      <c r="F19" s="41">
        <v>17</v>
      </c>
      <c r="G19" s="41">
        <v>80</v>
      </c>
      <c r="H19" s="41">
        <v>77</v>
      </c>
      <c r="I19" s="51">
        <f t="array" ref="I19">IFERROR(ROUND(SUM((C19:H19/AssessmentMaxGrades)*AssessmentWeights),2),0)</f>
        <v>82.32</v>
      </c>
      <c r="J19" s="19" t="str">
        <f t="shared" si="0"/>
        <v>BB</v>
      </c>
    </row>
    <row r="20" spans="1:10" x14ac:dyDescent="0.25">
      <c r="A20" s="40" t="s">
        <v>67</v>
      </c>
      <c r="B20" s="41">
        <v>1038</v>
      </c>
      <c r="C20" s="48">
        <v>4</v>
      </c>
      <c r="D20" s="41">
        <v>12</v>
      </c>
      <c r="E20" s="41">
        <v>8</v>
      </c>
      <c r="F20" s="41">
        <v>16</v>
      </c>
      <c r="G20" s="41">
        <v>79</v>
      </c>
      <c r="H20" s="41">
        <v>79</v>
      </c>
      <c r="I20" s="51">
        <f t="array" ref="I20">IFERROR(ROUND(SUM((C20:H20/AssessmentMaxGrades)*AssessmentWeights),2),0)</f>
        <v>79.5</v>
      </c>
      <c r="J20" s="19" t="str">
        <f t="shared" si="0"/>
        <v>CB</v>
      </c>
    </row>
    <row r="21" spans="1:10" x14ac:dyDescent="0.25">
      <c r="A21" s="40" t="s">
        <v>68</v>
      </c>
      <c r="B21" s="41">
        <v>1031</v>
      </c>
      <c r="C21" s="48">
        <v>4</v>
      </c>
      <c r="D21" s="41">
        <v>12</v>
      </c>
      <c r="E21" s="41">
        <v>8</v>
      </c>
      <c r="F21" s="41">
        <v>16</v>
      </c>
      <c r="G21" s="41">
        <v>76</v>
      </c>
      <c r="H21" s="41">
        <v>79</v>
      </c>
      <c r="I21" s="51">
        <f t="array" ref="I21">IFERROR(ROUND(SUM((C21:H21/AssessmentMaxGrades)*AssessmentWeights),2),0)</f>
        <v>78.78</v>
      </c>
      <c r="J21" s="19" t="str">
        <f t="shared" si="0"/>
        <v>CB</v>
      </c>
    </row>
    <row r="22" spans="1:10" x14ac:dyDescent="0.25">
      <c r="A22" s="40" t="s">
        <v>69</v>
      </c>
      <c r="B22" s="41">
        <v>1029</v>
      </c>
      <c r="C22" s="48">
        <v>3.9</v>
      </c>
      <c r="D22" s="41">
        <v>12</v>
      </c>
      <c r="E22" s="41">
        <v>8</v>
      </c>
      <c r="F22" s="41">
        <v>16</v>
      </c>
      <c r="G22" s="41">
        <v>75</v>
      </c>
      <c r="H22" s="41">
        <v>78</v>
      </c>
      <c r="I22" s="51">
        <f t="array" ref="I22">IFERROR(ROUND(SUM((C22:H22/AssessmentMaxGrades)*AssessmentWeights),2),0)</f>
        <v>78.180000000000007</v>
      </c>
      <c r="J22" s="19" t="str">
        <f t="shared" si="0"/>
        <v>CB</v>
      </c>
    </row>
    <row r="23" spans="1:10" x14ac:dyDescent="0.25">
      <c r="A23" s="40" t="s">
        <v>70</v>
      </c>
      <c r="B23" s="41">
        <v>1020</v>
      </c>
      <c r="C23" s="48">
        <v>3.8</v>
      </c>
      <c r="D23" s="41">
        <v>12</v>
      </c>
      <c r="E23" s="41">
        <v>8</v>
      </c>
      <c r="F23" s="41">
        <v>16</v>
      </c>
      <c r="G23" s="41">
        <v>76</v>
      </c>
      <c r="H23" s="41">
        <v>73</v>
      </c>
      <c r="I23" s="51">
        <f t="array" ref="I23">IFERROR(ROUND(SUM((C23:H23/AssessmentMaxGrades)*AssessmentWeights),2),0)</f>
        <v>77.02</v>
      </c>
      <c r="J23" s="19" t="str">
        <f t="shared" si="0"/>
        <v>CB</v>
      </c>
    </row>
    <row r="24" spans="1:10" x14ac:dyDescent="0.25">
      <c r="A24" s="40" t="s">
        <v>71</v>
      </c>
      <c r="B24" s="41">
        <v>1039</v>
      </c>
      <c r="C24" s="48">
        <v>3.7</v>
      </c>
      <c r="D24" s="41">
        <v>12</v>
      </c>
      <c r="E24" s="41">
        <v>8</v>
      </c>
      <c r="F24" s="41">
        <v>15</v>
      </c>
      <c r="G24" s="41">
        <v>78</v>
      </c>
      <c r="H24" s="41">
        <v>75</v>
      </c>
      <c r="I24" s="51">
        <f t="array" ref="I24">IFERROR(ROUND(SUM((C24:H24/AssessmentMaxGrades)*AssessmentWeights),2),0)</f>
        <v>76.92</v>
      </c>
      <c r="J24" s="19" t="str">
        <f t="shared" si="0"/>
        <v>CB</v>
      </c>
    </row>
    <row r="25" spans="1:10" x14ac:dyDescent="0.25">
      <c r="A25" s="40" t="s">
        <v>72</v>
      </c>
      <c r="B25" s="41">
        <v>1006</v>
      </c>
      <c r="C25" s="48">
        <v>3.7</v>
      </c>
      <c r="D25" s="41">
        <v>12</v>
      </c>
      <c r="E25" s="41">
        <v>8</v>
      </c>
      <c r="F25" s="41">
        <v>15</v>
      </c>
      <c r="G25" s="41">
        <v>76</v>
      </c>
      <c r="H25" s="41">
        <v>69</v>
      </c>
      <c r="I25" s="51">
        <f t="array" ref="I25">IFERROR(ROUND(SUM((C25:H25/AssessmentMaxGrades)*AssessmentWeights),2),0)</f>
        <v>74.88</v>
      </c>
      <c r="J25" s="19" t="str">
        <f t="shared" si="0"/>
        <v>CC</v>
      </c>
    </row>
    <row r="26" spans="1:10" x14ac:dyDescent="0.25">
      <c r="A26" s="40" t="s">
        <v>73</v>
      </c>
      <c r="B26" s="41">
        <v>1015</v>
      </c>
      <c r="C26" s="48">
        <v>3.6</v>
      </c>
      <c r="D26" s="41">
        <v>11</v>
      </c>
      <c r="E26" s="41">
        <v>8</v>
      </c>
      <c r="F26" s="41">
        <v>15</v>
      </c>
      <c r="G26" s="41">
        <v>76</v>
      </c>
      <c r="H26" s="41">
        <v>73</v>
      </c>
      <c r="I26" s="51">
        <f t="array" ref="I26">IFERROR(ROUND(SUM((C26:H26/AssessmentMaxGrades)*AssessmentWeights),2),0)</f>
        <v>74.819999999999993</v>
      </c>
      <c r="J26" s="19" t="str">
        <f t="shared" si="0"/>
        <v>CC</v>
      </c>
    </row>
    <row r="27" spans="1:10" x14ac:dyDescent="0.25">
      <c r="A27" s="40" t="s">
        <v>74</v>
      </c>
      <c r="B27" s="41">
        <v>1044</v>
      </c>
      <c r="C27" s="48">
        <v>3.6</v>
      </c>
      <c r="D27" s="41">
        <v>11</v>
      </c>
      <c r="E27" s="41">
        <v>8</v>
      </c>
      <c r="F27" s="41">
        <v>15</v>
      </c>
      <c r="G27" s="41">
        <v>70</v>
      </c>
      <c r="H27" s="41">
        <v>77</v>
      </c>
      <c r="I27" s="51">
        <f t="array" ref="I27">IFERROR(ROUND(SUM((C27:H27/AssessmentMaxGrades)*AssessmentWeights),2),0)</f>
        <v>74.42</v>
      </c>
      <c r="J27" s="19" t="str">
        <f t="shared" si="0"/>
        <v>CC</v>
      </c>
    </row>
    <row r="28" spans="1:10" x14ac:dyDescent="0.25">
      <c r="A28" s="40" t="s">
        <v>75</v>
      </c>
      <c r="B28" s="41">
        <v>1036</v>
      </c>
      <c r="C28" s="48">
        <v>3.7</v>
      </c>
      <c r="D28" s="41">
        <v>11</v>
      </c>
      <c r="E28" s="41">
        <v>8</v>
      </c>
      <c r="F28" s="41">
        <v>15</v>
      </c>
      <c r="G28" s="41">
        <v>74</v>
      </c>
      <c r="H28" s="41">
        <v>71</v>
      </c>
      <c r="I28" s="51">
        <f t="array" ref="I28">IFERROR(ROUND(SUM((C28:H28/AssessmentMaxGrades)*AssessmentWeights),2),0)</f>
        <v>73.92</v>
      </c>
      <c r="J28" s="19" t="str">
        <f t="shared" si="0"/>
        <v>CC</v>
      </c>
    </row>
    <row r="29" spans="1:10" x14ac:dyDescent="0.25">
      <c r="A29" s="40" t="s">
        <v>76</v>
      </c>
      <c r="B29" s="41">
        <v>1002</v>
      </c>
      <c r="C29" s="48">
        <v>3.6</v>
      </c>
      <c r="D29" s="41">
        <v>11</v>
      </c>
      <c r="E29" s="41">
        <v>8</v>
      </c>
      <c r="F29" s="41">
        <v>15</v>
      </c>
      <c r="G29" s="41">
        <v>74</v>
      </c>
      <c r="H29" s="41">
        <v>71</v>
      </c>
      <c r="I29" s="51">
        <f t="array" ref="I29">IFERROR(ROUND(SUM((C29:H29/AssessmentMaxGrades)*AssessmentWeights),2),0)</f>
        <v>73.819999999999993</v>
      </c>
      <c r="J29" s="19" t="str">
        <f t="shared" si="0"/>
        <v>CC</v>
      </c>
    </row>
    <row r="30" spans="1:10" x14ac:dyDescent="0.25">
      <c r="A30" s="40" t="s">
        <v>77</v>
      </c>
      <c r="B30" s="41">
        <v>1026</v>
      </c>
      <c r="C30" s="48">
        <v>3.6</v>
      </c>
      <c r="D30" s="41">
        <v>11</v>
      </c>
      <c r="E30" s="41">
        <v>8</v>
      </c>
      <c r="F30" s="41">
        <v>15</v>
      </c>
      <c r="G30" s="41">
        <v>71</v>
      </c>
      <c r="H30" s="41">
        <v>72</v>
      </c>
      <c r="I30" s="51">
        <f t="array" ref="I30">IFERROR(ROUND(SUM((C30:H30/AssessmentMaxGrades)*AssessmentWeights),2),0)</f>
        <v>73.36</v>
      </c>
      <c r="J30" s="19" t="str">
        <f t="shared" si="0"/>
        <v>CC</v>
      </c>
    </row>
    <row r="31" spans="1:10" x14ac:dyDescent="0.25">
      <c r="A31" s="40" t="s">
        <v>78</v>
      </c>
      <c r="B31" s="41">
        <v>1004</v>
      </c>
      <c r="C31" s="48">
        <v>3.5</v>
      </c>
      <c r="D31" s="41">
        <v>11</v>
      </c>
      <c r="E31" s="41">
        <v>7</v>
      </c>
      <c r="F31" s="41">
        <v>14</v>
      </c>
      <c r="G31" s="41">
        <v>72</v>
      </c>
      <c r="H31" s="41">
        <v>75</v>
      </c>
      <c r="I31" s="51">
        <f t="array" ref="I31">IFERROR(ROUND(SUM((C31:H31/AssessmentMaxGrades)*AssessmentWeights),2),0)</f>
        <v>72.28</v>
      </c>
      <c r="J31" s="19" t="str">
        <f t="shared" si="0"/>
        <v>CC</v>
      </c>
    </row>
    <row r="32" spans="1:10" x14ac:dyDescent="0.25">
      <c r="A32" s="40" t="s">
        <v>79</v>
      </c>
      <c r="B32" s="41">
        <v>1042</v>
      </c>
      <c r="C32" s="48">
        <v>3.4</v>
      </c>
      <c r="D32" s="41">
        <v>11</v>
      </c>
      <c r="E32" s="41">
        <v>7</v>
      </c>
      <c r="F32" s="41">
        <v>14</v>
      </c>
      <c r="G32" s="41">
        <v>69</v>
      </c>
      <c r="H32" s="41">
        <v>68</v>
      </c>
      <c r="I32" s="51">
        <f t="array" ref="I32">IFERROR(ROUND(SUM((C32:H32/AssessmentMaxGrades)*AssessmentWeights),2),0)</f>
        <v>69.64</v>
      </c>
      <c r="J32" s="19" t="str">
        <f t="shared" si="0"/>
        <v>DC</v>
      </c>
    </row>
    <row r="33" spans="1:10" x14ac:dyDescent="0.25">
      <c r="A33" s="40" t="s">
        <v>80</v>
      </c>
      <c r="B33" s="41">
        <v>1013</v>
      </c>
      <c r="C33" s="48">
        <v>3.5</v>
      </c>
      <c r="D33" s="41">
        <v>11</v>
      </c>
      <c r="E33" s="41">
        <v>7</v>
      </c>
      <c r="F33" s="41">
        <v>14</v>
      </c>
      <c r="G33" s="41">
        <v>71</v>
      </c>
      <c r="H33" s="41">
        <v>65</v>
      </c>
      <c r="I33" s="51">
        <f t="array" ref="I33">IFERROR(ROUND(SUM((C33:H33/AssessmentMaxGrades)*AssessmentWeights),2),0)</f>
        <v>69.44</v>
      </c>
      <c r="J33" s="19" t="str">
        <f t="shared" si="0"/>
        <v>DC</v>
      </c>
    </row>
    <row r="34" spans="1:10" x14ac:dyDescent="0.25">
      <c r="A34" s="40" t="s">
        <v>81</v>
      </c>
      <c r="B34" s="41">
        <v>1008</v>
      </c>
      <c r="C34" s="48">
        <v>3.4</v>
      </c>
      <c r="D34" s="41">
        <v>11</v>
      </c>
      <c r="E34" s="41">
        <v>7</v>
      </c>
      <c r="F34" s="41">
        <v>14</v>
      </c>
      <c r="G34" s="41">
        <v>70</v>
      </c>
      <c r="H34" s="41">
        <v>66</v>
      </c>
      <c r="I34" s="51">
        <f t="array" ref="I34">IFERROR(ROUND(SUM((C34:H34/AssessmentMaxGrades)*AssessmentWeights),2),0)</f>
        <v>69.36</v>
      </c>
      <c r="J34" s="19" t="str">
        <f t="shared" si="0"/>
        <v>DC</v>
      </c>
    </row>
    <row r="35" spans="1:10" x14ac:dyDescent="0.25">
      <c r="A35" s="40" t="s">
        <v>82</v>
      </c>
      <c r="B35" s="41">
        <v>1014</v>
      </c>
      <c r="C35" s="48">
        <v>3.2</v>
      </c>
      <c r="D35" s="41">
        <v>10</v>
      </c>
      <c r="E35" s="41">
        <v>7</v>
      </c>
      <c r="F35" s="41">
        <v>13</v>
      </c>
      <c r="G35" s="41">
        <v>69</v>
      </c>
      <c r="H35" s="41">
        <v>67</v>
      </c>
      <c r="I35" s="51">
        <f t="array" ref="I35">IFERROR(ROUND(SUM((C35:H35/AssessmentMaxGrades)*AssessmentWeights),2),0)</f>
        <v>67.180000000000007</v>
      </c>
      <c r="J35" s="19" t="str">
        <f t="shared" si="0"/>
        <v>DC</v>
      </c>
    </row>
    <row r="36" spans="1:10" x14ac:dyDescent="0.25">
      <c r="A36" s="40" t="s">
        <v>83</v>
      </c>
      <c r="B36" s="41">
        <v>1011</v>
      </c>
      <c r="C36" s="48">
        <v>3.3</v>
      </c>
      <c r="D36" s="41">
        <v>10</v>
      </c>
      <c r="E36" s="41">
        <v>7</v>
      </c>
      <c r="F36" s="41">
        <v>14</v>
      </c>
      <c r="G36" s="41">
        <v>66</v>
      </c>
      <c r="H36" s="41">
        <v>64</v>
      </c>
      <c r="I36" s="51">
        <f t="array" ref="I36">IFERROR(ROUND(SUM((C36:H36/AssessmentMaxGrades)*AssessmentWeights),2),0)</f>
        <v>66.78</v>
      </c>
      <c r="J36" s="19" t="str">
        <f t="shared" si="0"/>
        <v>DC</v>
      </c>
    </row>
    <row r="37" spans="1:10" x14ac:dyDescent="0.25">
      <c r="A37" s="40" t="s">
        <v>84</v>
      </c>
      <c r="B37" s="41">
        <v>1028</v>
      </c>
      <c r="C37" s="48">
        <v>3.2</v>
      </c>
      <c r="D37" s="41">
        <v>10</v>
      </c>
      <c r="E37" s="41">
        <v>7</v>
      </c>
      <c r="F37" s="41">
        <v>13</v>
      </c>
      <c r="G37" s="41">
        <v>65</v>
      </c>
      <c r="H37" s="41">
        <v>68</v>
      </c>
      <c r="I37" s="51">
        <f t="array" ref="I37">IFERROR(ROUND(SUM((C37:H37/AssessmentMaxGrades)*AssessmentWeights),2),0)</f>
        <v>66.48</v>
      </c>
      <c r="J37" s="19" t="str">
        <f t="shared" si="0"/>
        <v>DC</v>
      </c>
    </row>
    <row r="38" spans="1:10" x14ac:dyDescent="0.25">
      <c r="A38" s="40" t="s">
        <v>85</v>
      </c>
      <c r="B38" s="41">
        <v>1017</v>
      </c>
      <c r="C38" s="48">
        <v>3.3</v>
      </c>
      <c r="D38" s="41">
        <v>10</v>
      </c>
      <c r="E38" s="41">
        <v>7</v>
      </c>
      <c r="F38" s="41">
        <v>14</v>
      </c>
      <c r="G38" s="41">
        <v>68</v>
      </c>
      <c r="H38" s="41">
        <v>61</v>
      </c>
      <c r="I38" s="51">
        <f t="array" ref="I38">IFERROR(ROUND(SUM((C38:H38/AssessmentMaxGrades)*AssessmentWeights),2),0)</f>
        <v>66.48</v>
      </c>
      <c r="J38" s="19" t="str">
        <f t="shared" si="0"/>
        <v>DC</v>
      </c>
    </row>
    <row r="39" spans="1:10" x14ac:dyDescent="0.25">
      <c r="A39" s="40" t="s">
        <v>86</v>
      </c>
      <c r="B39" s="41">
        <v>1022</v>
      </c>
      <c r="C39" s="48">
        <v>3.3000000000000003</v>
      </c>
      <c r="D39" s="41">
        <v>10</v>
      </c>
      <c r="E39" s="41">
        <v>7</v>
      </c>
      <c r="F39" s="41">
        <v>13</v>
      </c>
      <c r="G39" s="41">
        <v>65</v>
      </c>
      <c r="H39" s="41">
        <v>66</v>
      </c>
      <c r="I39" s="51">
        <f t="array" ref="I39">IFERROR(ROUND(SUM((C39:H39/AssessmentMaxGrades)*AssessmentWeights),2),0)</f>
        <v>66.06</v>
      </c>
      <c r="J39" s="19" t="str">
        <f t="shared" si="0"/>
        <v>DC</v>
      </c>
    </row>
    <row r="40" spans="1:10" x14ac:dyDescent="0.25">
      <c r="A40" s="40" t="s">
        <v>87</v>
      </c>
      <c r="B40" s="41">
        <v>1018</v>
      </c>
      <c r="C40" s="48">
        <v>3.2</v>
      </c>
      <c r="D40" s="41">
        <v>10</v>
      </c>
      <c r="E40" s="41">
        <v>7</v>
      </c>
      <c r="F40" s="41">
        <v>13</v>
      </c>
      <c r="G40" s="41">
        <v>68</v>
      </c>
      <c r="H40" s="41">
        <v>63</v>
      </c>
      <c r="I40" s="51">
        <f t="array" ref="I40">IFERROR(ROUND(SUM((C40:H40/AssessmentMaxGrades)*AssessmentWeights),2),0)</f>
        <v>65.900000000000006</v>
      </c>
      <c r="J40" s="19" t="str">
        <f t="shared" si="0"/>
        <v>DC</v>
      </c>
    </row>
    <row r="41" spans="1:10" x14ac:dyDescent="0.25">
      <c r="A41" s="40" t="s">
        <v>88</v>
      </c>
      <c r="B41" s="41">
        <v>1040</v>
      </c>
      <c r="C41" s="48">
        <v>3.1</v>
      </c>
      <c r="D41" s="41">
        <v>10</v>
      </c>
      <c r="E41" s="41">
        <v>7</v>
      </c>
      <c r="F41" s="41">
        <v>13</v>
      </c>
      <c r="G41" s="41">
        <v>63</v>
      </c>
      <c r="H41" s="41">
        <v>65</v>
      </c>
      <c r="I41" s="51">
        <f t="array" ref="I41">IFERROR(ROUND(SUM((C41:H41/AssessmentMaxGrades)*AssessmentWeights),2),0)</f>
        <v>65.12</v>
      </c>
      <c r="J41" s="19" t="str">
        <f t="shared" si="0"/>
        <v>DC</v>
      </c>
    </row>
    <row r="42" spans="1:10" x14ac:dyDescent="0.25">
      <c r="A42" s="40" t="s">
        <v>89</v>
      </c>
      <c r="B42" s="41">
        <v>1021</v>
      </c>
      <c r="C42" s="48">
        <v>3.2</v>
      </c>
      <c r="D42" s="41">
        <v>10</v>
      </c>
      <c r="E42" s="41">
        <v>7</v>
      </c>
      <c r="F42" s="41">
        <v>13</v>
      </c>
      <c r="G42" s="41">
        <v>59</v>
      </c>
      <c r="H42" s="41">
        <v>65</v>
      </c>
      <c r="I42" s="51">
        <f t="array" ref="I42">IFERROR(ROUND(SUM((C42:H42/AssessmentMaxGrades)*AssessmentWeights),2),0)</f>
        <v>64.260000000000005</v>
      </c>
      <c r="J42" s="19" t="str">
        <f t="shared" si="0"/>
        <v>DD</v>
      </c>
    </row>
    <row r="43" spans="1:10" x14ac:dyDescent="0.25">
      <c r="A43" s="40" t="s">
        <v>90</v>
      </c>
      <c r="B43" s="41">
        <v>1016</v>
      </c>
      <c r="C43" s="48">
        <v>3.1</v>
      </c>
      <c r="D43" s="41">
        <v>10</v>
      </c>
      <c r="E43" s="41">
        <v>7</v>
      </c>
      <c r="F43" s="41">
        <v>13</v>
      </c>
      <c r="G43" s="41">
        <v>57</v>
      </c>
      <c r="H43" s="41">
        <v>65</v>
      </c>
      <c r="I43" s="51">
        <f t="array" ref="I43">IFERROR(ROUND(SUM((C43:H43/AssessmentMaxGrades)*AssessmentWeights),2),0)</f>
        <v>63.68</v>
      </c>
      <c r="J43" s="19" t="str">
        <f t="shared" si="0"/>
        <v>DD</v>
      </c>
    </row>
    <row r="44" spans="1:10" x14ac:dyDescent="0.25">
      <c r="A44" s="40" t="s">
        <v>91</v>
      </c>
      <c r="B44" s="41">
        <v>1001</v>
      </c>
      <c r="C44" s="48">
        <v>3.1</v>
      </c>
      <c r="D44" s="41">
        <v>10</v>
      </c>
      <c r="E44" s="41">
        <v>7</v>
      </c>
      <c r="F44" s="41">
        <v>13</v>
      </c>
      <c r="G44" s="41">
        <v>58</v>
      </c>
      <c r="H44" s="41">
        <v>64</v>
      </c>
      <c r="I44" s="51">
        <f t="array" ref="I44">IFERROR(ROUND(SUM((C44:H44/AssessmentMaxGrades)*AssessmentWeights),2),0)</f>
        <v>63.66</v>
      </c>
      <c r="J44" s="19" t="str">
        <f t="shared" si="0"/>
        <v>DD</v>
      </c>
    </row>
    <row r="45" spans="1:10" x14ac:dyDescent="0.25">
      <c r="A45" s="40" t="s">
        <v>92</v>
      </c>
      <c r="B45" s="41">
        <v>1024</v>
      </c>
      <c r="C45" s="48">
        <v>3</v>
      </c>
      <c r="D45" s="41">
        <v>9</v>
      </c>
      <c r="E45" s="41">
        <v>6</v>
      </c>
      <c r="F45" s="41">
        <v>12</v>
      </c>
      <c r="G45" s="41">
        <v>63</v>
      </c>
      <c r="H45" s="41">
        <v>63</v>
      </c>
      <c r="I45" s="51">
        <f t="array" ref="I45">IFERROR(ROUND(SUM((C45:H45/AssessmentMaxGrades)*AssessmentWeights),2),0)</f>
        <v>61.5</v>
      </c>
      <c r="J45" s="19" t="str">
        <f t="shared" si="0"/>
        <v>DD</v>
      </c>
    </row>
    <row r="46" spans="1:10" x14ac:dyDescent="0.25">
      <c r="A46" s="40" t="s">
        <v>93</v>
      </c>
      <c r="B46" s="41">
        <v>1025</v>
      </c>
      <c r="C46" s="48">
        <v>3</v>
      </c>
      <c r="D46" s="41">
        <v>9</v>
      </c>
      <c r="E46" s="41">
        <v>6</v>
      </c>
      <c r="F46" s="41">
        <v>12</v>
      </c>
      <c r="G46" s="41">
        <v>58</v>
      </c>
      <c r="H46" s="41">
        <v>64</v>
      </c>
      <c r="I46" s="51">
        <f t="array" ref="I46">IFERROR(ROUND(SUM((C46:H46/AssessmentMaxGrades)*AssessmentWeights),2),0)</f>
        <v>60.56</v>
      </c>
      <c r="J46" s="19" t="str">
        <f t="shared" si="0"/>
        <v>DD</v>
      </c>
    </row>
    <row r="47" spans="1:10" x14ac:dyDescent="0.25">
      <c r="A47" s="40" t="s">
        <v>94</v>
      </c>
      <c r="B47" s="41">
        <v>1047</v>
      </c>
      <c r="C47" s="48">
        <v>3</v>
      </c>
      <c r="D47" s="41">
        <v>9</v>
      </c>
      <c r="E47" s="41">
        <v>6</v>
      </c>
      <c r="F47" s="41">
        <v>12</v>
      </c>
      <c r="G47" s="41">
        <v>61</v>
      </c>
      <c r="H47" s="41">
        <v>57</v>
      </c>
      <c r="I47" s="51">
        <f t="array" ref="I47">IFERROR(ROUND(SUM((C47:H47/AssessmentMaxGrades)*AssessmentWeights),2),0)</f>
        <v>59.46</v>
      </c>
      <c r="J47" s="19" t="str">
        <f t="shared" si="0"/>
        <v>FD</v>
      </c>
    </row>
    <row r="48" spans="1:10" x14ac:dyDescent="0.25">
      <c r="A48" s="40" t="s">
        <v>95</v>
      </c>
      <c r="B48" s="41">
        <v>1030</v>
      </c>
      <c r="C48" s="48">
        <v>2.9</v>
      </c>
      <c r="D48" s="41">
        <v>9</v>
      </c>
      <c r="E48" s="41">
        <v>6</v>
      </c>
      <c r="F48" s="41">
        <v>12</v>
      </c>
      <c r="G48" s="41">
        <v>60</v>
      </c>
      <c r="H48" s="41">
        <v>56</v>
      </c>
      <c r="I48" s="51">
        <f t="array" ref="I48">IFERROR(ROUND(SUM((C48:H48/AssessmentMaxGrades)*AssessmentWeights),2),0)</f>
        <v>58.86</v>
      </c>
      <c r="J48" s="19" t="str">
        <f t="shared" si="0"/>
        <v>FD</v>
      </c>
    </row>
    <row r="49" spans="1:10" x14ac:dyDescent="0.25">
      <c r="A49" s="40" t="s">
        <v>96</v>
      </c>
      <c r="B49" s="41">
        <v>1027</v>
      </c>
      <c r="C49" s="48">
        <v>2.9</v>
      </c>
      <c r="D49" s="41">
        <v>9</v>
      </c>
      <c r="E49" s="41">
        <v>6</v>
      </c>
      <c r="F49" s="41">
        <v>12</v>
      </c>
      <c r="G49" s="41">
        <v>54</v>
      </c>
      <c r="H49" s="41">
        <v>56</v>
      </c>
      <c r="I49" s="51">
        <f t="array" ref="I49">IFERROR(ROUND(SUM((C49:H49/AssessmentMaxGrades)*AssessmentWeights),2),0)</f>
        <v>57.42</v>
      </c>
      <c r="J49" s="19" t="str">
        <f t="shared" si="0"/>
        <v>FD</v>
      </c>
    </row>
    <row r="50" spans="1:10" x14ac:dyDescent="0.25">
      <c r="A50" s="40" t="s">
        <v>97</v>
      </c>
      <c r="B50" s="41">
        <v>1032</v>
      </c>
      <c r="C50" s="48">
        <v>2.8000000000000003</v>
      </c>
      <c r="D50" s="41">
        <v>9</v>
      </c>
      <c r="E50" s="41">
        <v>6</v>
      </c>
      <c r="F50" s="41">
        <v>11</v>
      </c>
      <c r="G50" s="41">
        <v>54</v>
      </c>
      <c r="H50" s="41">
        <v>51</v>
      </c>
      <c r="I50" s="51">
        <f t="array" ref="I50">IFERROR(ROUND(SUM((C50:H50/AssessmentMaxGrades)*AssessmentWeights),2),0)</f>
        <v>55.02</v>
      </c>
      <c r="J50" s="19" t="str">
        <f t="shared" si="0"/>
        <v>FD</v>
      </c>
    </row>
    <row r="51" spans="1:10" x14ac:dyDescent="0.25">
      <c r="A51" s="40" t="s">
        <v>98</v>
      </c>
      <c r="B51" s="41">
        <v>1034</v>
      </c>
      <c r="C51" s="48">
        <v>2.7</v>
      </c>
      <c r="D51" s="41">
        <v>8</v>
      </c>
      <c r="E51" s="41">
        <v>6</v>
      </c>
      <c r="F51" s="41">
        <v>11</v>
      </c>
      <c r="G51" s="41">
        <v>55</v>
      </c>
      <c r="H51" s="41">
        <v>49</v>
      </c>
      <c r="I51" s="51">
        <f t="array" ref="I51">IFERROR(ROUND(SUM((C51:H51/AssessmentMaxGrades)*AssessmentWeights),2),0)</f>
        <v>53.64</v>
      </c>
      <c r="J51" s="19" t="str">
        <f t="shared" si="0"/>
        <v>FD</v>
      </c>
    </row>
    <row r="52" spans="1:10" x14ac:dyDescent="0.25">
      <c r="A52" s="40" t="s">
        <v>99</v>
      </c>
      <c r="B52" s="41">
        <v>1037</v>
      </c>
      <c r="C52" s="48">
        <v>2.6</v>
      </c>
      <c r="D52" s="41">
        <v>8</v>
      </c>
      <c r="E52" s="41">
        <v>6</v>
      </c>
      <c r="F52" s="41">
        <v>11</v>
      </c>
      <c r="G52" s="41">
        <v>48</v>
      </c>
      <c r="H52" s="41">
        <v>52</v>
      </c>
      <c r="I52" s="51">
        <f t="array" ref="I52">IFERROR(ROUND(SUM((C52:H52/AssessmentMaxGrades)*AssessmentWeights),2),0)</f>
        <v>52.64</v>
      </c>
      <c r="J52" s="19" t="str">
        <f t="shared" si="0"/>
        <v>FD</v>
      </c>
    </row>
    <row r="53" spans="1:10" x14ac:dyDescent="0.25">
      <c r="A53" s="40" t="s">
        <v>100</v>
      </c>
      <c r="B53" s="41">
        <v>1048</v>
      </c>
      <c r="C53" s="48">
        <v>2.5</v>
      </c>
      <c r="D53" s="41">
        <v>8</v>
      </c>
      <c r="E53" s="41">
        <v>5</v>
      </c>
      <c r="F53" s="41">
        <v>10</v>
      </c>
      <c r="G53" s="41">
        <v>51</v>
      </c>
      <c r="H53" s="41">
        <v>45</v>
      </c>
      <c r="I53" s="51">
        <f t="array" ref="I53">IFERROR(ROUND(SUM((C53:H53/AssessmentMaxGrades)*AssessmentWeights),2),0)</f>
        <v>49.44</v>
      </c>
      <c r="J53" s="19" t="str">
        <f t="shared" si="0"/>
        <v>FF</v>
      </c>
    </row>
    <row r="54" spans="1:10" x14ac:dyDescent="0.25">
      <c r="A54" s="40" t="s">
        <v>101</v>
      </c>
      <c r="B54" s="41">
        <v>1045</v>
      </c>
      <c r="C54" s="48">
        <v>2.1</v>
      </c>
      <c r="D54" s="41">
        <v>7</v>
      </c>
      <c r="E54" s="41">
        <v>5</v>
      </c>
      <c r="F54" s="41">
        <v>9</v>
      </c>
      <c r="G54" s="41">
        <v>45</v>
      </c>
      <c r="H54" s="41">
        <v>44</v>
      </c>
      <c r="I54" s="51">
        <f t="array" ref="I54">IFERROR(ROUND(SUM((C54:H54/AssessmentMaxGrades)*AssessmentWeights),2),0)</f>
        <v>45.34</v>
      </c>
      <c r="J54" s="19" t="str">
        <f t="shared" si="0"/>
        <v>FF</v>
      </c>
    </row>
    <row r="55" spans="1:10" x14ac:dyDescent="0.25">
      <c r="A55" s="40" t="s">
        <v>102</v>
      </c>
      <c r="B55" s="41">
        <v>1005</v>
      </c>
      <c r="C55" s="48">
        <v>1.7000000000000002</v>
      </c>
      <c r="D55" s="41">
        <v>5</v>
      </c>
      <c r="E55" s="41">
        <v>4</v>
      </c>
      <c r="F55" s="41">
        <v>7</v>
      </c>
      <c r="G55" s="41">
        <v>30</v>
      </c>
      <c r="H55" s="41">
        <v>37</v>
      </c>
      <c r="I55" s="51">
        <f t="array" ref="I55">IFERROR(ROUND(SUM((C55:H55/AssessmentMaxGrades)*AssessmentWeights),2),0)</f>
        <v>34.520000000000003</v>
      </c>
      <c r="J55" s="19" t="str">
        <f t="shared" si="0"/>
        <v>FF</v>
      </c>
    </row>
    <row r="56" spans="1:10" x14ac:dyDescent="0.25">
      <c r="A56" s="40" t="s">
        <v>103</v>
      </c>
      <c r="B56" s="41">
        <v>1009</v>
      </c>
      <c r="C56" s="48">
        <v>1</v>
      </c>
      <c r="D56" s="41">
        <v>3</v>
      </c>
      <c r="E56" s="41">
        <v>2</v>
      </c>
      <c r="F56" s="41">
        <v>4</v>
      </c>
      <c r="G56" s="41">
        <v>24</v>
      </c>
      <c r="H56" s="41">
        <v>21</v>
      </c>
      <c r="I56" s="51">
        <f t="array" ref="I56">IFERROR(ROUND(SUM((C56:H56/AssessmentMaxGrades)*AssessmentWeights),2),0)</f>
        <v>21.22</v>
      </c>
      <c r="J56" s="19" t="str">
        <f t="shared" si="0"/>
        <v>FF</v>
      </c>
    </row>
    <row r="57" spans="1:10" x14ac:dyDescent="0.25">
      <c r="A57" s="40" t="s">
        <v>104</v>
      </c>
      <c r="B57" s="41">
        <v>1035</v>
      </c>
      <c r="C57" s="48">
        <v>0.7</v>
      </c>
      <c r="D57" s="41">
        <v>2</v>
      </c>
      <c r="E57" s="41">
        <v>2</v>
      </c>
      <c r="F57" s="41">
        <v>3</v>
      </c>
      <c r="G57" s="41">
        <v>11</v>
      </c>
      <c r="H57" s="41">
        <v>15</v>
      </c>
      <c r="I57" s="51">
        <f t="array" ref="I57">IFERROR(ROUND(SUM((C57:H57/AssessmentMaxGrades)*AssessmentWeights),2),0)</f>
        <v>14.24</v>
      </c>
      <c r="J57" s="19" t="s">
        <v>51</v>
      </c>
    </row>
    <row r="58" spans="1:10" x14ac:dyDescent="0.25">
      <c r="A58" s="40" t="s">
        <v>105</v>
      </c>
      <c r="B58" s="41">
        <v>1023</v>
      </c>
      <c r="C58" s="48">
        <v>0.4</v>
      </c>
      <c r="D58" s="41">
        <v>2</v>
      </c>
      <c r="E58" s="41">
        <v>1</v>
      </c>
      <c r="F58" s="41">
        <v>2</v>
      </c>
      <c r="G58" s="41">
        <v>11</v>
      </c>
      <c r="H58" s="41">
        <v>13</v>
      </c>
      <c r="I58" s="51">
        <f t="array" ref="I58">IFERROR(ROUND(SUM((C58:H58/AssessmentMaxGrades)*AssessmentWeights),2),0)</f>
        <v>11.42</v>
      </c>
      <c r="J58" s="19" t="s">
        <v>51</v>
      </c>
    </row>
    <row r="59" spans="1:10" x14ac:dyDescent="0.25">
      <c r="A59" s="40" t="s">
        <v>106</v>
      </c>
      <c r="B59" s="41">
        <v>1007</v>
      </c>
      <c r="C59" s="48">
        <v>0</v>
      </c>
      <c r="D59" s="41">
        <v>0</v>
      </c>
      <c r="E59" s="41">
        <v>0</v>
      </c>
      <c r="F59" s="41">
        <v>0</v>
      </c>
      <c r="G59" s="41">
        <v>4</v>
      </c>
      <c r="H59" s="41">
        <v>3</v>
      </c>
      <c r="I59" s="51">
        <f t="array" ref="I59">IFERROR(ROUND(SUM((C59:H59/AssessmentMaxGrades)*AssessmentWeights),2),0)</f>
        <v>1.74</v>
      </c>
      <c r="J59" s="19" t="s">
        <v>53</v>
      </c>
    </row>
  </sheetData>
  <mergeCells count="10">
    <mergeCell ref="A1:B1"/>
    <mergeCell ref="A3:B3"/>
    <mergeCell ref="A4:B4"/>
    <mergeCell ref="A5:B5"/>
    <mergeCell ref="A2:B2"/>
    <mergeCell ref="C1:H1"/>
    <mergeCell ref="C2:H2"/>
    <mergeCell ref="C3:H3"/>
    <mergeCell ref="C4:H4"/>
    <mergeCell ref="C5:H5"/>
  </mergeCells>
  <pageMargins left="0.7" right="0.7" top="0.75" bottom="0.75" header="0.3" footer="0.3"/>
  <pageSetup orientation="portrait" r:id="rId1"/>
  <ignoredErrors>
    <ignoredError sqref="I12:I59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BCB83A-DECA-4DD6-8DA6-D58EADEA2907}">
  <dimension ref="A1:P41"/>
  <sheetViews>
    <sheetView workbookViewId="0">
      <pane ySplit="5" topLeftCell="A6" activePane="bottomLeft" state="frozen"/>
      <selection pane="bottomLeft" sqref="A1:B1"/>
    </sheetView>
  </sheetViews>
  <sheetFormatPr defaultRowHeight="15" x14ac:dyDescent="0.25"/>
  <cols>
    <col min="1" max="1" width="10" customWidth="1"/>
    <col min="2" max="2" width="11.28515625" bestFit="1" customWidth="1"/>
    <col min="3" max="3" width="6.42578125" bestFit="1" customWidth="1"/>
    <col min="4" max="4" width="19.140625" bestFit="1" customWidth="1"/>
    <col min="5" max="5" width="11" style="9" bestFit="1" customWidth="1"/>
    <col min="10" max="10" width="15.85546875" style="4" bestFit="1" customWidth="1"/>
    <col min="11" max="15" width="6.140625" bestFit="1" customWidth="1"/>
    <col min="16" max="16" width="5.28515625" bestFit="1" customWidth="1"/>
  </cols>
  <sheetData>
    <row r="1" spans="1:8" x14ac:dyDescent="0.25">
      <c r="A1" s="31" t="s">
        <v>2</v>
      </c>
      <c r="B1" s="32"/>
      <c r="C1" s="30" t="s">
        <v>19</v>
      </c>
      <c r="D1" s="30"/>
      <c r="E1" s="30"/>
      <c r="F1" s="30"/>
      <c r="G1" s="30"/>
      <c r="H1" s="30"/>
    </row>
    <row r="2" spans="1:8" x14ac:dyDescent="0.25">
      <c r="A2" s="33" t="s">
        <v>18</v>
      </c>
      <c r="B2" s="34"/>
      <c r="C2" s="30" t="s">
        <v>20</v>
      </c>
      <c r="D2" s="30"/>
      <c r="E2" s="30"/>
      <c r="F2" s="30"/>
      <c r="G2" s="30"/>
      <c r="H2" s="30"/>
    </row>
    <row r="3" spans="1:8" x14ac:dyDescent="0.25">
      <c r="A3" s="33" t="s">
        <v>3</v>
      </c>
      <c r="B3" s="34"/>
      <c r="C3" s="30" t="s">
        <v>21</v>
      </c>
      <c r="D3" s="30"/>
      <c r="E3" s="30"/>
      <c r="F3" s="30"/>
      <c r="G3" s="30"/>
      <c r="H3" s="30"/>
    </row>
    <row r="4" spans="1:8" x14ac:dyDescent="0.25">
      <c r="A4" s="33" t="s">
        <v>4</v>
      </c>
      <c r="B4" s="34"/>
      <c r="C4" s="30" t="s">
        <v>22</v>
      </c>
      <c r="D4" s="30"/>
      <c r="E4" s="30"/>
      <c r="F4" s="30"/>
      <c r="G4" s="30"/>
      <c r="H4" s="30"/>
    </row>
    <row r="5" spans="1:8" x14ac:dyDescent="0.25">
      <c r="A5" s="35" t="s">
        <v>5</v>
      </c>
      <c r="B5" s="36"/>
      <c r="C5" s="30">
        <v>48</v>
      </c>
      <c r="D5" s="30"/>
      <c r="E5" s="30"/>
      <c r="F5" s="30"/>
      <c r="G5" s="30"/>
      <c r="H5" s="30"/>
    </row>
    <row r="28" spans="2:16" s="6" customFormat="1" x14ac:dyDescent="0.25">
      <c r="B28" s="37" t="s">
        <v>13</v>
      </c>
      <c r="C28" s="38"/>
      <c r="D28" s="38"/>
      <c r="E28" s="39"/>
      <c r="J28" s="7" t="s">
        <v>14</v>
      </c>
      <c r="K28" s="53">
        <f t="array" ref="K28">IFERROR(SUM((100*AssessmentMeanGrades/AssessmentMaxGrades)*(AssessmentWeights/100)*(TRANSPOSE(CLO1AssessmentWeights)/100))/SUM((AssessmentWeights/100)*(TRANSPOSE(CLO1AssessmentWeights)/100)),0)</f>
        <v>70.050030211480362</v>
      </c>
      <c r="L28" s="53">
        <f t="array" ref="L28">IFERROR(SUM((100*AssessmentMeanGrades/AssessmentMaxGrades)*(AssessmentWeights/100)*(TRANSPOSE(CLO2AssessmentWeights)/100))/SUM((AssessmentWeights/100)*(TRANSPOSE(CLO2AssessmentWeights)/100)),0)</f>
        <v>68.671348600508892</v>
      </c>
      <c r="M28" s="53">
        <f t="array" ref="M28">IFERROR(SUM((100*AssessmentMeanGrades/AssessmentMaxGrades)*(AssessmentWeights/100)*(TRANSPOSE(CLO3AssessmentWeights)/100))/SUM((AssessmentWeights/100)*(TRANSPOSE(CLO3AssessmentWeights)/100)),0)</f>
        <v>69.148041237113389</v>
      </c>
      <c r="N28" s="53">
        <f t="array" ref="N28">IFERROR(SUM((100*AssessmentMeanGrades/AssessmentMaxGrades)*(AssessmentWeights/100)*(TRANSPOSE(CLO4AssessmentWeights)/100))/SUM((AssessmentWeights/100)*(TRANSPOSE(CLO4AssessmentWeights)/100)),0)</f>
        <v>68.638785425101204</v>
      </c>
      <c r="O28" s="53">
        <f t="array" ref="O28">IFERROR(SUM((100*AssessmentMeanGrades/AssessmentMaxGrades)*(AssessmentWeights/100)*(TRANSPOSE(CLO5AssessmentWeights)/100))/SUM((AssessmentWeights/100)*(TRANSPOSE(CLO5AssessmentWeights)/100)),0)</f>
        <v>68.885786802030452</v>
      </c>
    </row>
    <row r="29" spans="2:16" s="3" customFormat="1" x14ac:dyDescent="0.25">
      <c r="B29" s="13" t="s">
        <v>10</v>
      </c>
      <c r="C29" s="14" t="s">
        <v>11</v>
      </c>
      <c r="D29" s="14" t="s">
        <v>16</v>
      </c>
      <c r="E29" s="15" t="s">
        <v>12</v>
      </c>
      <c r="J29" s="5" t="s">
        <v>15</v>
      </c>
      <c r="K29" s="21" t="s">
        <v>17</v>
      </c>
      <c r="L29" s="21" t="s">
        <v>54</v>
      </c>
      <c r="M29" s="21" t="s">
        <v>55</v>
      </c>
      <c r="N29" s="21" t="s">
        <v>56</v>
      </c>
      <c r="O29" s="21" t="s">
        <v>57</v>
      </c>
      <c r="P29" s="21" t="s">
        <v>58</v>
      </c>
    </row>
    <row r="30" spans="2:16" x14ac:dyDescent="0.25">
      <c r="B30" s="42" t="s">
        <v>31</v>
      </c>
      <c r="C30" s="43" t="s">
        <v>32</v>
      </c>
      <c r="D30" s="25">
        <f t="shared" ref="D30:D41" si="0">COUNTIF(LetterGrades,C30)</f>
        <v>3</v>
      </c>
      <c r="E30" s="27" t="str">
        <f t="shared" ref="E30:E41" si="1">ROUND(100*D30/SUM(GradeFrequencies),2) &amp; " %"</f>
        <v>6.25 %</v>
      </c>
      <c r="J30" s="24" t="s">
        <v>23</v>
      </c>
      <c r="K30" s="22">
        <v>20</v>
      </c>
      <c r="L30" s="22">
        <v>20</v>
      </c>
      <c r="M30" s="22">
        <v>20</v>
      </c>
      <c r="N30" s="22">
        <v>20</v>
      </c>
      <c r="O30" s="22">
        <v>20</v>
      </c>
      <c r="P30" s="23">
        <f t="shared" ref="P30:P35" si="2">SUM(K30:O30)</f>
        <v>100</v>
      </c>
    </row>
    <row r="31" spans="2:16" x14ac:dyDescent="0.25">
      <c r="B31" s="44" t="s">
        <v>33</v>
      </c>
      <c r="C31" s="45" t="s">
        <v>34</v>
      </c>
      <c r="D31" s="20">
        <f t="shared" si="0"/>
        <v>3</v>
      </c>
      <c r="E31" s="28" t="str">
        <f t="shared" si="1"/>
        <v>6.25 %</v>
      </c>
      <c r="J31" s="24" t="s">
        <v>24</v>
      </c>
      <c r="K31" s="22">
        <v>25</v>
      </c>
      <c r="L31" s="22">
        <v>5</v>
      </c>
      <c r="M31" s="22">
        <v>20</v>
      </c>
      <c r="N31" s="22">
        <v>30</v>
      </c>
      <c r="O31" s="22">
        <v>20</v>
      </c>
      <c r="P31" s="23">
        <f t="shared" si="2"/>
        <v>100</v>
      </c>
    </row>
    <row r="32" spans="2:16" x14ac:dyDescent="0.25">
      <c r="B32" s="44" t="s">
        <v>35</v>
      </c>
      <c r="C32" s="45" t="s">
        <v>36</v>
      </c>
      <c r="D32" s="20">
        <f t="shared" si="0"/>
        <v>2</v>
      </c>
      <c r="E32" s="28" t="str">
        <f t="shared" si="1"/>
        <v>4.17 %</v>
      </c>
      <c r="J32" s="24" t="s">
        <v>25</v>
      </c>
      <c r="K32" s="22">
        <v>50</v>
      </c>
      <c r="L32" s="22">
        <v>15</v>
      </c>
      <c r="M32" s="22">
        <v>10</v>
      </c>
      <c r="N32" s="22">
        <v>10</v>
      </c>
      <c r="O32" s="22">
        <v>15</v>
      </c>
      <c r="P32" s="23">
        <f t="shared" si="2"/>
        <v>100</v>
      </c>
    </row>
    <row r="33" spans="2:16" x14ac:dyDescent="0.25">
      <c r="B33" s="44" t="s">
        <v>37</v>
      </c>
      <c r="C33" s="45" t="s">
        <v>38</v>
      </c>
      <c r="D33" s="20">
        <f t="shared" si="0"/>
        <v>5</v>
      </c>
      <c r="E33" s="28" t="str">
        <f t="shared" si="1"/>
        <v>10.42 %</v>
      </c>
      <c r="J33" s="24" t="s">
        <v>26</v>
      </c>
      <c r="K33" s="22">
        <v>15</v>
      </c>
      <c r="L33" s="22">
        <v>20</v>
      </c>
      <c r="M33" s="22">
        <v>40</v>
      </c>
      <c r="N33" s="22">
        <v>5</v>
      </c>
      <c r="O33" s="22">
        <v>20</v>
      </c>
      <c r="P33" s="23">
        <f t="shared" si="2"/>
        <v>100</v>
      </c>
    </row>
    <row r="34" spans="2:16" x14ac:dyDescent="0.25">
      <c r="B34" s="44" t="s">
        <v>39</v>
      </c>
      <c r="C34" s="45" t="s">
        <v>40</v>
      </c>
      <c r="D34" s="20">
        <f t="shared" si="0"/>
        <v>7</v>
      </c>
      <c r="E34" s="28" t="str">
        <f t="shared" si="1"/>
        <v>14.58 %</v>
      </c>
      <c r="J34" s="24" t="s">
        <v>27</v>
      </c>
      <c r="K34" s="22">
        <v>5</v>
      </c>
      <c r="L34" s="22">
        <v>30</v>
      </c>
      <c r="M34" s="22">
        <v>5</v>
      </c>
      <c r="N34" s="22">
        <v>50</v>
      </c>
      <c r="O34" s="22">
        <v>10</v>
      </c>
      <c r="P34" s="23">
        <f t="shared" si="2"/>
        <v>100</v>
      </c>
    </row>
    <row r="35" spans="2:16" x14ac:dyDescent="0.25">
      <c r="B35" s="44" t="s">
        <v>41</v>
      </c>
      <c r="C35" s="45" t="s">
        <v>42</v>
      </c>
      <c r="D35" s="20">
        <f t="shared" si="0"/>
        <v>10</v>
      </c>
      <c r="E35" s="28" t="str">
        <f t="shared" si="1"/>
        <v>20.83 %</v>
      </c>
      <c r="J35" s="24" t="s">
        <v>28</v>
      </c>
      <c r="K35" s="22">
        <v>10</v>
      </c>
      <c r="L35" s="22">
        <v>20</v>
      </c>
      <c r="M35" s="22">
        <v>20</v>
      </c>
      <c r="N35" s="22">
        <v>20</v>
      </c>
      <c r="O35" s="22">
        <v>30</v>
      </c>
      <c r="P35" s="23">
        <f t="shared" si="2"/>
        <v>100</v>
      </c>
    </row>
    <row r="36" spans="2:16" x14ac:dyDescent="0.25">
      <c r="B36" s="44" t="s">
        <v>43</v>
      </c>
      <c r="C36" s="45" t="s">
        <v>44</v>
      </c>
      <c r="D36" s="20">
        <f t="shared" si="0"/>
        <v>5</v>
      </c>
      <c r="E36" s="28" t="str">
        <f t="shared" si="1"/>
        <v>10.42 %</v>
      </c>
    </row>
    <row r="37" spans="2:16" x14ac:dyDescent="0.25">
      <c r="B37" s="44" t="s">
        <v>45</v>
      </c>
      <c r="C37" s="45" t="s">
        <v>46</v>
      </c>
      <c r="D37" s="20">
        <f t="shared" si="0"/>
        <v>6</v>
      </c>
      <c r="E37" s="28" t="str">
        <f t="shared" si="1"/>
        <v>12.5 %</v>
      </c>
    </row>
    <row r="38" spans="2:16" x14ac:dyDescent="0.25">
      <c r="B38" s="44" t="s">
        <v>47</v>
      </c>
      <c r="C38" s="45" t="s">
        <v>48</v>
      </c>
      <c r="D38" s="20">
        <f t="shared" si="0"/>
        <v>4</v>
      </c>
      <c r="E38" s="28" t="str">
        <f t="shared" si="1"/>
        <v>8.33 %</v>
      </c>
    </row>
    <row r="39" spans="2:16" x14ac:dyDescent="0.25">
      <c r="B39" s="44" t="s">
        <v>49</v>
      </c>
      <c r="C39" s="45" t="s">
        <v>49</v>
      </c>
      <c r="D39" s="20">
        <f t="shared" si="0"/>
        <v>0</v>
      </c>
      <c r="E39" s="28" t="str">
        <f t="shared" si="1"/>
        <v>0 %</v>
      </c>
    </row>
    <row r="40" spans="2:16" x14ac:dyDescent="0.25">
      <c r="B40" s="44" t="s">
        <v>50</v>
      </c>
      <c r="C40" s="45" t="s">
        <v>51</v>
      </c>
      <c r="D40" s="20">
        <f t="shared" si="0"/>
        <v>2</v>
      </c>
      <c r="E40" s="28" t="str">
        <f t="shared" si="1"/>
        <v>4.17 %</v>
      </c>
    </row>
    <row r="41" spans="2:16" x14ac:dyDescent="0.25">
      <c r="B41" s="46" t="s">
        <v>52</v>
      </c>
      <c r="C41" s="47" t="s">
        <v>53</v>
      </c>
      <c r="D41" s="26">
        <f t="shared" si="0"/>
        <v>1</v>
      </c>
      <c r="E41" s="29" t="str">
        <f t="shared" si="1"/>
        <v>2.08 %</v>
      </c>
    </row>
  </sheetData>
  <mergeCells count="11">
    <mergeCell ref="A4:B4"/>
    <mergeCell ref="C4:H4"/>
    <mergeCell ref="A5:B5"/>
    <mergeCell ref="C5:H5"/>
    <mergeCell ref="B28:E28"/>
    <mergeCell ref="A1:B1"/>
    <mergeCell ref="C1:H1"/>
    <mergeCell ref="A2:B2"/>
    <mergeCell ref="C2:H2"/>
    <mergeCell ref="A3:B3"/>
    <mergeCell ref="C3:H3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20</vt:i4>
      </vt:variant>
    </vt:vector>
  </HeadingPairs>
  <TitlesOfParts>
    <vt:vector size="22" baseType="lpstr">
      <vt:lpstr>Grades</vt:lpstr>
      <vt:lpstr>Statistics</vt:lpstr>
      <vt:lpstr>Assessment1Grades</vt:lpstr>
      <vt:lpstr>Assessment2Grades</vt:lpstr>
      <vt:lpstr>Assessment3Grades</vt:lpstr>
      <vt:lpstr>Assessment4Grades</vt:lpstr>
      <vt:lpstr>Assessment5Grades</vt:lpstr>
      <vt:lpstr>Assessment6Grades</vt:lpstr>
      <vt:lpstr>AssessmentMaxGrades</vt:lpstr>
      <vt:lpstr>AssessmentMeanGrades</vt:lpstr>
      <vt:lpstr>AssessmentWeights</vt:lpstr>
      <vt:lpstr>CLO1AssessmentWeights</vt:lpstr>
      <vt:lpstr>CLO2AssessmentWeights</vt:lpstr>
      <vt:lpstr>CLO3AssessmentWeights</vt:lpstr>
      <vt:lpstr>CLO4AssessmentWeights</vt:lpstr>
      <vt:lpstr>CLO5AssessmentWeights</vt:lpstr>
      <vt:lpstr>CLOAchievements</vt:lpstr>
      <vt:lpstr>CLOLabels</vt:lpstr>
      <vt:lpstr>GradeFrequencies</vt:lpstr>
      <vt:lpstr>GradeLabels</vt:lpstr>
      <vt:lpstr>LetterGrades</vt:lpstr>
      <vt:lpstr>OverallGrades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Temizer</dc:creator>
  <cp:lastModifiedBy>Selim Temizer</cp:lastModifiedBy>
  <dcterms:created xsi:type="dcterms:W3CDTF">2015-06-05T18:17:20Z</dcterms:created>
  <dcterms:modified xsi:type="dcterms:W3CDTF">2021-05-24T14:23:50Z</dcterms:modified>
</cp:coreProperties>
</file>